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11625" windowHeight="5715" activeTab="1"/>
  </bookViews>
  <sheets>
    <sheet name="CDKT" sheetId="48" r:id="rId1"/>
    <sheet name="KQKD" sheetId="49" r:id="rId2"/>
    <sheet name="Luu chuyen TT" sheetId="20" r:id="rId3"/>
    <sheet name="Thuyet minh" sheetId="11" r:id="rId4"/>
    <sheet name="Tai san" sheetId="51" r:id="rId5"/>
    <sheet name="Von" sheetId="50" r:id="rId6"/>
  </sheets>
  <definedNames>
    <definedName name="_xlnm.Print_Area" localSheetId="5">Von!$A$2:$J$20</definedName>
  </definedNames>
  <calcPr calcId="125725"/>
</workbook>
</file>

<file path=xl/calcChain.xml><?xml version="1.0" encoding="utf-8"?>
<calcChain xmlns="http://schemas.openxmlformats.org/spreadsheetml/2006/main">
  <c r="F56" i="51"/>
  <c r="F54"/>
  <c r="G53"/>
  <c r="G50"/>
  <c r="F50"/>
  <c r="G49"/>
  <c r="G54" s="1"/>
  <c r="G46"/>
  <c r="F41"/>
  <c r="F47" s="1"/>
  <c r="F57" s="1"/>
  <c r="G40"/>
  <c r="F33"/>
  <c r="B33"/>
  <c r="G30"/>
  <c r="G29"/>
  <c r="G28"/>
  <c r="C28"/>
  <c r="G27"/>
  <c r="F26"/>
  <c r="F31" s="1"/>
  <c r="E26"/>
  <c r="D26"/>
  <c r="C26"/>
  <c r="G26" s="1"/>
  <c r="G25"/>
  <c r="G24"/>
  <c r="E22"/>
  <c r="D22"/>
  <c r="C22"/>
  <c r="B22"/>
  <c r="B31" s="1"/>
  <c r="F21"/>
  <c r="G21" s="1"/>
  <c r="E20"/>
  <c r="D20"/>
  <c r="D33" s="1"/>
  <c r="C20"/>
  <c r="C33" s="1"/>
  <c r="B18"/>
  <c r="B34" s="1"/>
  <c r="G17"/>
  <c r="G16"/>
  <c r="D15"/>
  <c r="G15" s="1"/>
  <c r="G14"/>
  <c r="F13"/>
  <c r="E13"/>
  <c r="C13"/>
  <c r="G12"/>
  <c r="G11"/>
  <c r="G9"/>
  <c r="F7"/>
  <c r="F18" s="1"/>
  <c r="F34" s="1"/>
  <c r="E7"/>
  <c r="D7"/>
  <c r="D8" s="1"/>
  <c r="C7"/>
  <c r="C18" s="1"/>
  <c r="B279" i="11"/>
  <c r="B277"/>
  <c r="B273"/>
  <c r="B166"/>
  <c r="B167" s="1"/>
  <c r="B137"/>
  <c r="C266"/>
  <c r="C273" s="1"/>
  <c r="C164"/>
  <c r="C163"/>
  <c r="C162"/>
  <c r="C148"/>
  <c r="C147"/>
  <c r="C133"/>
  <c r="C137" s="1"/>
  <c r="C131"/>
  <c r="C118"/>
  <c r="C92"/>
  <c r="C86"/>
  <c r="C293"/>
  <c r="C283"/>
  <c r="C261"/>
  <c r="C263" s="1"/>
  <c r="B261"/>
  <c r="B263" s="1"/>
  <c r="C228"/>
  <c r="B228"/>
  <c r="C227"/>
  <c r="C226"/>
  <c r="B220"/>
  <c r="B221" s="1"/>
  <c r="B226" s="1"/>
  <c r="B227" s="1"/>
  <c r="C211"/>
  <c r="C212" s="1"/>
  <c r="C182"/>
  <c r="B182"/>
  <c r="C158"/>
  <c r="B158"/>
  <c r="B153"/>
  <c r="C142"/>
  <c r="B142"/>
  <c r="B131"/>
  <c r="C106"/>
  <c r="C98"/>
  <c r="B98"/>
  <c r="C87"/>
  <c r="B87"/>
  <c r="C80"/>
  <c r="B80"/>
  <c r="B75"/>
  <c r="D12" i="20"/>
  <c r="G20" i="51" l="1"/>
  <c r="G31" s="1"/>
  <c r="C153" i="11"/>
  <c r="E18" i="51"/>
  <c r="G56"/>
  <c r="G41"/>
  <c r="G47" s="1"/>
  <c r="G57" s="1"/>
  <c r="G33"/>
  <c r="G7"/>
  <c r="G22"/>
  <c r="C31"/>
  <c r="C34" s="1"/>
  <c r="E31"/>
  <c r="E34" s="1"/>
  <c r="E33"/>
  <c r="C8"/>
  <c r="E8"/>
  <c r="D13"/>
  <c r="D18" s="1"/>
  <c r="D31"/>
  <c r="B283" i="11"/>
  <c r="C167"/>
  <c r="C168" s="1"/>
  <c r="C138"/>
  <c r="B138"/>
  <c r="C75"/>
  <c r="D34" i="51" l="1"/>
  <c r="G8"/>
  <c r="G13"/>
  <c r="G18" s="1"/>
  <c r="G34" s="1"/>
  <c r="E41" i="20"/>
  <c r="E31"/>
  <c r="E18"/>
  <c r="E42" l="1"/>
  <c r="E46" s="1"/>
  <c r="F24" i="49"/>
  <c r="D18"/>
  <c r="F18" s="1"/>
  <c r="D12"/>
  <c r="F12" s="1"/>
  <c r="F21"/>
  <c r="F20"/>
  <c r="F17"/>
  <c r="F16"/>
  <c r="F15"/>
  <c r="F14"/>
  <c r="F9"/>
  <c r="E24"/>
  <c r="B295" i="11" s="1"/>
  <c r="E21" i="49"/>
  <c r="E20"/>
  <c r="E18"/>
  <c r="E17"/>
  <c r="E16"/>
  <c r="B285" i="11" s="1"/>
  <c r="B293" s="1"/>
  <c r="E15" i="49"/>
  <c r="E14"/>
  <c r="E12"/>
  <c r="E9"/>
  <c r="D94" i="48" l="1"/>
  <c r="C11" i="49"/>
  <c r="C22"/>
  <c r="E85" i="48"/>
  <c r="E84" s="1"/>
  <c r="E75"/>
  <c r="E73"/>
  <c r="E66" s="1"/>
  <c r="E65" s="1"/>
  <c r="E59"/>
  <c r="E54"/>
  <c r="E44"/>
  <c r="E41"/>
  <c r="E34"/>
  <c r="E27"/>
  <c r="E24"/>
  <c r="E22"/>
  <c r="E17" s="1"/>
  <c r="E14"/>
  <c r="E11"/>
  <c r="D85"/>
  <c r="D84" s="1"/>
  <c r="D75"/>
  <c r="D66"/>
  <c r="D65" s="1"/>
  <c r="D59"/>
  <c r="D54"/>
  <c r="D44"/>
  <c r="D41"/>
  <c r="D40" s="1"/>
  <c r="D33" s="1"/>
  <c r="D34"/>
  <c r="D27"/>
  <c r="D24"/>
  <c r="D17"/>
  <c r="D14"/>
  <c r="D11"/>
  <c r="D10" s="1"/>
  <c r="E10" l="1"/>
  <c r="E40"/>
  <c r="C13" i="49"/>
  <c r="C19" s="1"/>
  <c r="C23" s="1"/>
  <c r="C25" s="1"/>
  <c r="C26" s="1"/>
  <c r="D97" i="48"/>
  <c r="D63"/>
  <c r="E33"/>
  <c r="E63" s="1"/>
  <c r="E97"/>
  <c r="J12" i="50" l="1"/>
  <c r="J10"/>
  <c r="J9"/>
  <c r="D41" i="20"/>
  <c r="J17" i="50"/>
  <c r="J18"/>
  <c r="J14"/>
  <c r="I15"/>
  <c r="J15"/>
  <c r="B15"/>
  <c r="B20" s="1"/>
  <c r="C15"/>
  <c r="C20" s="1"/>
  <c r="D15"/>
  <c r="D20" s="1"/>
  <c r="E15"/>
  <c r="E20" s="1"/>
  <c r="F15"/>
  <c r="F20" s="1"/>
  <c r="H15"/>
  <c r="H20" s="1"/>
  <c r="E22" i="49"/>
  <c r="F11"/>
  <c r="H15"/>
  <c r="H14"/>
  <c r="H9"/>
  <c r="D11"/>
  <c r="D13" s="1"/>
  <c r="D19" s="1"/>
  <c r="D22"/>
  <c r="D31" i="20"/>
  <c r="D18"/>
  <c r="F22" i="49"/>
  <c r="G15" i="50"/>
  <c r="G20" s="1"/>
  <c r="G19"/>
  <c r="J19" s="1"/>
  <c r="H10" i="49"/>
  <c r="H12"/>
  <c r="H16"/>
  <c r="G11"/>
  <c r="G13" s="1"/>
  <c r="G18" s="1"/>
  <c r="G19" s="1"/>
  <c r="G21" s="1"/>
  <c r="H21" s="1"/>
  <c r="H17"/>
  <c r="D23" l="1"/>
  <c r="D25" s="1"/>
  <c r="D42" i="20"/>
  <c r="D46" s="1"/>
  <c r="F13" i="49"/>
  <c r="H18"/>
  <c r="G22"/>
  <c r="G24" s="1"/>
  <c r="H24" s="1"/>
  <c r="D26"/>
  <c r="E11"/>
  <c r="H20"/>
  <c r="F19" l="1"/>
  <c r="E13"/>
  <c r="H11"/>
  <c r="H13" s="1"/>
  <c r="H19" s="1"/>
  <c r="H22"/>
  <c r="F23" l="1"/>
  <c r="E19"/>
  <c r="F25" l="1"/>
  <c r="E23"/>
  <c r="F26" l="1"/>
  <c r="H23"/>
  <c r="E25"/>
  <c r="E26" l="1"/>
  <c r="I16" i="50"/>
  <c r="I20" s="1"/>
  <c r="J16" l="1"/>
  <c r="J20" s="1"/>
  <c r="B168" i="11"/>
</calcChain>
</file>

<file path=xl/comments1.xml><?xml version="1.0" encoding="utf-8"?>
<comments xmlns="http://schemas.openxmlformats.org/spreadsheetml/2006/main">
  <authors>
    <author>Que</author>
  </authors>
  <commentList>
    <comment ref="A62" authorId="0">
      <text>
        <r>
          <rPr>
            <b/>
            <sz val="8"/>
            <color indexed="81"/>
            <rFont val="Tahoma"/>
            <family val="2"/>
          </rPr>
          <t>Que:</t>
        </r>
        <r>
          <rPr>
            <sz val="8"/>
            <color indexed="81"/>
            <rFont val="Tahoma"/>
            <family val="2"/>
          </rPr>
          <t xml:space="preserve">
</t>
        </r>
      </text>
    </comment>
  </commentList>
</comments>
</file>

<file path=xl/sharedStrings.xml><?xml version="1.0" encoding="utf-8"?>
<sst xmlns="http://schemas.openxmlformats.org/spreadsheetml/2006/main" count="781" uniqueCount="653">
  <si>
    <t xml:space="preserve">      - ...............</t>
  </si>
  <si>
    <t xml:space="preserve">      ......................</t>
  </si>
  <si>
    <t>b¸o c¸o l­u chuyÓn tiÒn tÖ</t>
  </si>
  <si>
    <t>M· sè</t>
  </si>
  <si>
    <t>II- L­u chuyÓn tiÒn tõ ho¹t ®éng ®Çu t­</t>
  </si>
  <si>
    <t>L­u chuyÓn tiÒn thuÇn tõ ho¹t ®éng tµi chÝnh</t>
  </si>
  <si>
    <t>III- L­u chuyÓn tiÒn tõ ho¹t ®éng tµi chÝnh</t>
  </si>
  <si>
    <t>ThuyÕt minh</t>
  </si>
  <si>
    <t>(100=110+120+130+140+150)</t>
  </si>
  <si>
    <t>V.01</t>
  </si>
  <si>
    <t>V.02</t>
  </si>
  <si>
    <t>V.03</t>
  </si>
  <si>
    <t>V.04</t>
  </si>
  <si>
    <t>V.05</t>
  </si>
  <si>
    <t>(200=210+220+240+250+260)</t>
  </si>
  <si>
    <t>V.06</t>
  </si>
  <si>
    <t>V.07</t>
  </si>
  <si>
    <t>V.08</t>
  </si>
  <si>
    <t>V.09</t>
  </si>
  <si>
    <t>V.10</t>
  </si>
  <si>
    <t>V.11</t>
  </si>
  <si>
    <t>V.12</t>
  </si>
  <si>
    <t>V.13</t>
  </si>
  <si>
    <t>V.14</t>
  </si>
  <si>
    <t>V.21</t>
  </si>
  <si>
    <t>V.15</t>
  </si>
  <si>
    <t>V.16</t>
  </si>
  <si>
    <t>V.17</t>
  </si>
  <si>
    <t>V.19</t>
  </si>
  <si>
    <t>V.20</t>
  </si>
  <si>
    <t>V.22</t>
  </si>
  <si>
    <t xml:space="preserve">  </t>
  </si>
  <si>
    <t xml:space="preserve">                          Ban hµnh theo Q§ sè 15/2006/Q§-BTC</t>
  </si>
  <si>
    <t xml:space="preserve">                            ngµy 20/03/2006 cña Bé tr­ëng BTC</t>
  </si>
  <si>
    <t>Vèn ®Çu t­ cña chñ së h÷u</t>
  </si>
  <si>
    <t>ThÆng d­ vèn cæ phÇn</t>
  </si>
  <si>
    <t>Quü ®Çu t­ ph¸t triÓn</t>
  </si>
  <si>
    <t>Quü dù phßng tµi chÝnh</t>
  </si>
  <si>
    <t>C/lÖch ®¸nh gi¸ l¹i tµi s¶n</t>
  </si>
  <si>
    <t>C/lÖch tû gi¸ hèi ®o¸i</t>
  </si>
  <si>
    <t>C¸c quü kh¸c thuéc vèn CSH</t>
  </si>
  <si>
    <t>Lîi nhuËn ch­a ph©n phèi</t>
  </si>
  <si>
    <t>A</t>
  </si>
  <si>
    <t>- Gi¶m kh¸c</t>
  </si>
  <si>
    <t>22. Vèn chñ së h÷u (Bæ sung thuyÕt minh)</t>
  </si>
  <si>
    <t>Sè d­ ®Çu kú tr­íc</t>
  </si>
  <si>
    <t>- L·i trong kú tr­íc</t>
  </si>
  <si>
    <t>- T¨ng do ph©n phèi lîi nhuËn</t>
  </si>
  <si>
    <t>- T¨ng kh¸c</t>
  </si>
  <si>
    <t>- Ph©n phèi lîi nhuËn</t>
  </si>
  <si>
    <t>- T¹m chia cæ tøc</t>
  </si>
  <si>
    <t>Sè d­ cuèi kú tr­íc</t>
  </si>
  <si>
    <t>- L·i trong kú nµy</t>
  </si>
  <si>
    <t>Sè d­ cuèi kú nµy</t>
  </si>
  <si>
    <t>Khoản mục</t>
  </si>
  <si>
    <t>Nhà cửa</t>
  </si>
  <si>
    <t>Phương tiện</t>
  </si>
  <si>
    <t>Thiết bị</t>
  </si>
  <si>
    <t>Tài sản</t>
  </si>
  <si>
    <t>Cộng</t>
  </si>
  <si>
    <t>thiết bị</t>
  </si>
  <si>
    <t>vận tải</t>
  </si>
  <si>
    <t>DCQL</t>
  </si>
  <si>
    <t>Số dư đầu năm</t>
  </si>
  <si>
    <t xml:space="preserve"> -  Mua trong năm</t>
  </si>
  <si>
    <t xml:space="preserve"> -  Đầu tư XDCB hoàn thành</t>
  </si>
  <si>
    <t xml:space="preserve"> - Tăng do điều chuyển từ các đơn vị khác</t>
  </si>
  <si>
    <t xml:space="preserve"> -  Kết chuyển từ Bất động sản đầu tư</t>
  </si>
  <si>
    <t xml:space="preserve"> - Phân loại lại tài sản</t>
  </si>
  <si>
    <t>Số giảm trong năm</t>
  </si>
  <si>
    <t xml:space="preserve"> - Chuyển sang BĐS đầu tư</t>
  </si>
  <si>
    <t>Số dư cuối năm</t>
  </si>
  <si>
    <t xml:space="preserve"> - Kết chuyển từ bất động sản đầu tư</t>
  </si>
  <si>
    <t>Tại ngày đầu năm</t>
  </si>
  <si>
    <r>
      <t xml:space="preserve"> §¬n vÞ : </t>
    </r>
    <r>
      <rPr>
        <b/>
        <sz val="16"/>
        <rFont val=".VnArial Narrow"/>
        <family val="2"/>
      </rPr>
      <t xml:space="preserve">C«ng ty CP Lilama 69-1 </t>
    </r>
    <r>
      <rPr>
        <sz val="16"/>
        <rFont val=".VnArial Narrow"/>
        <family val="2"/>
      </rPr>
      <t xml:space="preserve">                                                               </t>
    </r>
  </si>
  <si>
    <r>
      <t xml:space="preserve">   §Þa chØ : </t>
    </r>
    <r>
      <rPr>
        <i/>
        <sz val="14"/>
        <rFont val=".VnArial Narrow"/>
        <family val="2"/>
      </rPr>
      <t xml:space="preserve">TP B¾c Ninh - tØnh B¾c Ninh   </t>
    </r>
    <r>
      <rPr>
        <sz val="14"/>
        <rFont val=".VnArial Narrow"/>
        <family val="2"/>
      </rPr>
      <t xml:space="preserve">                                                </t>
    </r>
  </si>
  <si>
    <t>01</t>
  </si>
  <si>
    <t>02</t>
  </si>
  <si>
    <t>03</t>
  </si>
  <si>
    <t>04</t>
  </si>
  <si>
    <t>05</t>
  </si>
  <si>
    <t>06</t>
  </si>
  <si>
    <t>07</t>
  </si>
  <si>
    <t>4. TiÒn thu håi cho vay, b¸n l¹i c¸c c«ng cô nî</t>
  </si>
  <si>
    <t>cña ®¬n vÞ kh¸c</t>
  </si>
  <si>
    <t>VII.34</t>
  </si>
  <si>
    <t xml:space="preserve">         NguyÔn ThÞ QuÕ                                  Ph¹m V¨n Tõng</t>
  </si>
  <si>
    <t xml:space="preserve">        Ng­êi lËp biÓu                                   kÕ to¸n tr­ëng</t>
  </si>
  <si>
    <t>1. TiÒn thu tõ b¸n hµng, C/cÊp DV vµ Dthu kh¸c</t>
  </si>
  <si>
    <t>2. TiÒn chi tr¶ cho ng­êi cung cÊp HHDV</t>
  </si>
  <si>
    <t>3. TiÒn chi tr¶ cho ng­êi lao ®éng</t>
  </si>
  <si>
    <t>4. TiÒn chi tr¶ l·i vay</t>
  </si>
  <si>
    <t>5. TiÒn chi nép thuÕ thu nhËp doanh nghiÖp</t>
  </si>
  <si>
    <t>6. TiÒn thu kh¸c tõ ho¹t ®éng kinh doanh</t>
  </si>
  <si>
    <t>7. TiÒn chi kh¸c cho ho¹t ®éng kinh doanh</t>
  </si>
  <si>
    <t>I- L­u chuyÓn tiÒn tõ ho¹t ®éng kinh doanh</t>
  </si>
  <si>
    <t>L­u chuyÓn tiÒn thuÇn tõ ho¹t ®éng kinh doanh</t>
  </si>
  <si>
    <t>5. TiÒn chi ®Çu t­, gãp vèn vµo ®¬n vÞ kh¸c</t>
  </si>
  <si>
    <t>6. TiÒn thu håi ®Çu t­ gãp vèn vµo ®¬n vÞ kh¸c</t>
  </si>
  <si>
    <t>3. TiÒn vay ng¾n h¹n, dµi h¹n nhËn ®­îc</t>
  </si>
  <si>
    <t>4. TiÒn chi tr¶ nî gèc vay</t>
  </si>
  <si>
    <t>5. TiÒn chi tr¶ nî thuª tµi chÝnh</t>
  </si>
  <si>
    <t>6. Cæ tøc, lîi nhuËn ®· tr¶ cho chñ së h÷u</t>
  </si>
  <si>
    <t>L­u chuyÓn tiÒn thuÇn trong kú (20+30+40)</t>
  </si>
  <si>
    <t>TiÒn vµ t­¬ng ®­¬ng tiÒn ®Çu kú</t>
  </si>
  <si>
    <t>ngo¹i tÖ</t>
  </si>
  <si>
    <t>2. TiÒn chi tr¶ vèn gãp cho c¸c chñ së h÷u, mua</t>
  </si>
  <si>
    <t xml:space="preserve">1. TiÒn thu tõ ph¸t hµnh cæ phiÕu, nhËn vèn </t>
  </si>
  <si>
    <t>gãp cña chñ së h÷u</t>
  </si>
  <si>
    <t>ThuyÕt</t>
  </si>
  <si>
    <t xml:space="preserve">2. TiÒn thu tõ thanh lý, nh­îng b¸n TSC§ vµ </t>
  </si>
  <si>
    <t>c¸c tµi s¶n dµi h¹n kh¸c</t>
  </si>
  <si>
    <t>1. TiÒn chi ®Ó mua s¾m, x©y dùng TSC§ vµ tµi</t>
  </si>
  <si>
    <t xml:space="preserve"> s¶n dµi h¹n kh¸c</t>
  </si>
  <si>
    <t xml:space="preserve">3. TiÒn chi cho vay, mua c¸c c«ng cô nî cña </t>
  </si>
  <si>
    <t>®¬n vÞ kh¸c</t>
  </si>
  <si>
    <t>(Theo ph­¬ng ph¸p trùc tiÕp)</t>
  </si>
  <si>
    <t>5. TiÒn thu l·i cho vay, cæ tøc vµ lîi nhuËn ®­îc chia</t>
  </si>
  <si>
    <t>L­u chuyÓn tiÒn thuÇn tõ ho¹t ®éng ®Çu t­</t>
  </si>
  <si>
    <t>l¹i cæ phiÕu cña doanh nghiÖp ®· ph¸t hµnh</t>
  </si>
  <si>
    <t>ChØ tiªu</t>
  </si>
  <si>
    <t xml:space="preserve">      - .................</t>
  </si>
  <si>
    <t>TiÒn vµ t­¬ng ®­¬ng tiÒn cuèi kú (50+60+61)</t>
  </si>
  <si>
    <t>Céng</t>
  </si>
  <si>
    <t>Nguyên giá TSCĐ</t>
  </si>
  <si>
    <t xml:space="preserve"> - Thanh lý, nhượng bán</t>
  </si>
  <si>
    <t>Gãp vèn vµo c«ng ty con</t>
  </si>
  <si>
    <t>Giá trị hao mòn lũy kế</t>
  </si>
  <si>
    <t xml:space="preserve"> - Tăng do điều chuyển từ đơn vị khác</t>
  </si>
  <si>
    <t>Giá trị còn lại</t>
  </si>
  <si>
    <t xml:space="preserve"> 08: Tăng giảm tài sản cố định hữu hình</t>
  </si>
  <si>
    <t>Máy móc</t>
  </si>
  <si>
    <t>vật kiến trúc</t>
  </si>
  <si>
    <t>cố định khác</t>
  </si>
  <si>
    <t>STT</t>
  </si>
  <si>
    <r>
      <t>¶</t>
    </r>
    <r>
      <rPr>
        <sz val="13"/>
        <rFont val=".VnTime"/>
        <family val="2"/>
      </rPr>
      <t>nh h­ëng cña thay ®æi tû gi¸ hèi ®o¸i quy ®æi</t>
    </r>
  </si>
  <si>
    <t>Quý II n¨m 2012</t>
  </si>
  <si>
    <t>12%</t>
  </si>
  <si>
    <t xml:space="preserve"> - Mua trong năm</t>
  </si>
  <si>
    <t xml:space="preserve"> - Tạo ra từ nội bộ doanh nghiệp</t>
  </si>
  <si>
    <t xml:space="preserve"> - Tăng do hợp nhất kinh doanh</t>
  </si>
  <si>
    <t xml:space="preserve"> - Tăng khác</t>
  </si>
  <si>
    <t xml:space="preserve"> - Giảm khác</t>
  </si>
  <si>
    <t>Số dư trong năm</t>
  </si>
  <si>
    <t>Giá trị hao mòn luỹ kế</t>
  </si>
  <si>
    <t xml:space="preserve">Số dư đầu năm </t>
  </si>
  <si>
    <t>Số cuối năm</t>
  </si>
  <si>
    <t xml:space="preserve"> - Tại ngày đầu năm</t>
  </si>
  <si>
    <r>
      <t>a</t>
    </r>
    <r>
      <rPr>
        <sz val="13"/>
        <color indexed="8"/>
        <rFont val=".VnTime"/>
        <family val="2"/>
      </rPr>
      <t xml:space="preserve">- </t>
    </r>
    <r>
      <rPr>
        <i/>
        <sz val="13"/>
        <color indexed="8"/>
        <rFont val=".VnTime"/>
        <family val="2"/>
      </rPr>
      <t>B¶ng ®èi chiÕu biÕn ®éng cña vèn chñ së h÷u</t>
    </r>
  </si>
  <si>
    <t xml:space="preserve"> Quyền sử dụng đất  </t>
  </si>
  <si>
    <t xml:space="preserve"> Quyền phát hành </t>
  </si>
  <si>
    <t xml:space="preserve"> Bản quyền, bằng sáng chế </t>
  </si>
  <si>
    <t>...</t>
  </si>
  <si>
    <t xml:space="preserve"> Tổng cộng </t>
  </si>
  <si>
    <t xml:space="preserve"> TSCĐ vô hình khác </t>
  </si>
  <si>
    <t>Nguyên giá TSCĐ vô hình</t>
  </si>
  <si>
    <t>Giá trị còn lại của TSCĐVH</t>
  </si>
  <si>
    <t xml:space="preserve"> Đơn vị : Công ty cổ phần Lilama 69-1                                                                </t>
  </si>
  <si>
    <t xml:space="preserve">         Mẫu số B01-DN </t>
  </si>
  <si>
    <t xml:space="preserve">Địa chỉ : TP Bắc Ninh - tỉnh Bắc Ninh                                                   </t>
  </si>
  <si>
    <t xml:space="preserve">                   Ban hành theo QĐ số 15/2006/QĐ-BTC </t>
  </si>
  <si>
    <t xml:space="preserve">                        ngày 20/03/2006 của Bộ trưởng BTC</t>
  </si>
  <si>
    <t xml:space="preserve"> BẢNG CÂN ĐỐI KẾ TOÁN </t>
  </si>
  <si>
    <t>Ngày 31 tháng 12 năm 2012</t>
  </si>
  <si>
    <t xml:space="preserve">             Đơn vị tính: VNĐ </t>
  </si>
  <si>
    <t>TÀI SẢN</t>
  </si>
  <si>
    <t xml:space="preserve">Mã số </t>
  </si>
  <si>
    <t>Thuyết minh</t>
  </si>
  <si>
    <t>Số cuối kỳ</t>
  </si>
  <si>
    <t>Số đầu năm</t>
  </si>
  <si>
    <t xml:space="preserve"> A.TÀI SẢN NGẮN HẠN </t>
  </si>
  <si>
    <t xml:space="preserve">    I. Tiền và các khoản tương đương tiền </t>
  </si>
  <si>
    <t>1. Tiền</t>
  </si>
  <si>
    <t>1. Các khoản tương đương tiền</t>
  </si>
  <si>
    <t xml:space="preserve">    II. Các khoản đầu tư tài chính ngắn hạn  </t>
  </si>
  <si>
    <t>1. Đầu tư ngắn hạn</t>
  </si>
  <si>
    <t>2. Dự phòng giảm giá đầu tư chứng khoán ngắn hạn</t>
  </si>
  <si>
    <t xml:space="preserve">    III. Các khoản phải thu ngắn hạn </t>
  </si>
  <si>
    <t xml:space="preserve">1. Phải thu khách hàng </t>
  </si>
  <si>
    <t xml:space="preserve">2. Trả trước cho người bán </t>
  </si>
  <si>
    <t>3. Phải thu nội bộ ngắn hạn</t>
  </si>
  <si>
    <t>4. Phải thu theo tiến độ kế hoạch hợp đồng xây dựng</t>
  </si>
  <si>
    <t xml:space="preserve">5. Các khoản phải thu khác </t>
  </si>
  <si>
    <t xml:space="preserve">6. Dự phòng phải thu ngắn hạn khó đòi </t>
  </si>
  <si>
    <t xml:space="preserve">    IV . Hàng tồn kho  </t>
  </si>
  <si>
    <t>1. Hàng tồn kho</t>
  </si>
  <si>
    <t xml:space="preserve">2. Dự phòng giảm giá hàng tồn kho </t>
  </si>
  <si>
    <t xml:space="preserve">    V. Tài sản ngắn hạn khác  </t>
  </si>
  <si>
    <t xml:space="preserve">1. Chi phí trả trước ngắn hạn </t>
  </si>
  <si>
    <t>2. Thuế GTGT được khấu trừ</t>
  </si>
  <si>
    <t>3. Thuế và các khoản khác phải thu Nhà nước</t>
  </si>
  <si>
    <t>4.Tài sản ngắn hạn khác</t>
  </si>
  <si>
    <t xml:space="preserve"> B.TÀI SẢN DÀI HẠN </t>
  </si>
  <si>
    <t xml:space="preserve">    I. Các khoản phải thu dài hạn </t>
  </si>
  <si>
    <t xml:space="preserve">1. Phải thu dài hạn của khách hàng </t>
  </si>
  <si>
    <t>2. Vốn kinh doanh ở đơn vị trực thuộc</t>
  </si>
  <si>
    <t>3. Phải thu dài hạn nội bộ</t>
  </si>
  <si>
    <t>4. Phải thu dài hạn khác</t>
  </si>
  <si>
    <t>5. Dự phòng phải thu dài hạn khó đòi</t>
  </si>
  <si>
    <t xml:space="preserve">    II. Tài sản cố định </t>
  </si>
  <si>
    <t xml:space="preserve">1. Tài sản cố định hữu hình  </t>
  </si>
  <si>
    <t xml:space="preserve">     - Nguyên giá  </t>
  </si>
  <si>
    <t xml:space="preserve">     - Giá trị hao mòn kuỹ kế  (*)</t>
  </si>
  <si>
    <t xml:space="preserve">2 Tài sản cố định thuê tài chính  </t>
  </si>
  <si>
    <t xml:space="preserve">      - Nguyên giá  </t>
  </si>
  <si>
    <t xml:space="preserve">     - Giá trị hao mòn kuỹ kế (*)</t>
  </si>
  <si>
    <t xml:space="preserve">3. Tài sản cố định vô hình </t>
  </si>
  <si>
    <t>4. Chi phí xây dựng cơ bản dở dang</t>
  </si>
  <si>
    <t xml:space="preserve">    III. Bất động sản đầu tư </t>
  </si>
  <si>
    <t xml:space="preserve">    IV. Các khoản đầu tư tài chính dài hạn </t>
  </si>
  <si>
    <t>1. Đầu tư vào công ty con</t>
  </si>
  <si>
    <t>2. Đầu tư vào công ty liên kết, liên doanh</t>
  </si>
  <si>
    <t>3. Đầu tư dài hạn khác</t>
  </si>
  <si>
    <t>3. Dự phòng giảm giá đầu tư tài chính dài hạn</t>
  </si>
  <si>
    <t xml:space="preserve">    V. Tài sản dài hạn khác </t>
  </si>
  <si>
    <t>1. Chi phí trả trước dài hạn</t>
  </si>
  <si>
    <t>2. Tài sản thuế thu nhập hoãn lại</t>
  </si>
  <si>
    <t>2. Tài sản dài hạn khác</t>
  </si>
  <si>
    <t xml:space="preserve">TỔNG CỘNG TÀI SẢN (270=100+200) </t>
  </si>
  <si>
    <t xml:space="preserve">A. NỢ PHẢI TRẢ (300=310+330)  </t>
  </si>
  <si>
    <t xml:space="preserve">     I. Nợ ngắn hạn  </t>
  </si>
  <si>
    <t>1. Vay và nợ ngắn hạn</t>
  </si>
  <si>
    <t>2. Phải trả người bán</t>
  </si>
  <si>
    <t xml:space="preserve">3. Người mua trả  tiền trước </t>
  </si>
  <si>
    <t xml:space="preserve">4.Thuế và các khoản phải nộp Nhà nước </t>
  </si>
  <si>
    <t>5. Phải trả  người lao động</t>
  </si>
  <si>
    <t>7. Phải trả nội bộ</t>
  </si>
  <si>
    <t>9. Các khoản phải trả, phải nộp ngắn hạn khác</t>
  </si>
  <si>
    <t>11. Quỹ khen thưởng, phúc lợi</t>
  </si>
  <si>
    <t xml:space="preserve">     II. Nợ dài hạn  </t>
  </si>
  <si>
    <t>1. Phải trả dài hạn người bán</t>
  </si>
  <si>
    <t>2. Phải trả dài hạn nội bộ</t>
  </si>
  <si>
    <t>3. Phải trả dài hạn khác</t>
  </si>
  <si>
    <t>4. Vay và nợ dài hạn</t>
  </si>
  <si>
    <t>5. Thuế thu nhập hoãn lại phải trả</t>
  </si>
  <si>
    <t>6. Dự phòng trợ cấp mất việc làm</t>
  </si>
  <si>
    <t>7. Dự phòng phải trả dài hạn</t>
  </si>
  <si>
    <t>8. Doanh thu chưa thực hiện</t>
  </si>
  <si>
    <t xml:space="preserve">B. VỐN CHỦ SỞ HỮU (400=410+430) </t>
  </si>
  <si>
    <t xml:space="preserve">    I. Vốn chủ sở hữu </t>
  </si>
  <si>
    <t>1. Vốn đầu tư của chủ sở hữu (TK411)</t>
  </si>
  <si>
    <t>2. Thặng dư vốn cổ phần</t>
  </si>
  <si>
    <t>3. Vốn khác của chủ sở hữu</t>
  </si>
  <si>
    <t>4. Cổ phiếu ngân quỹ (*)</t>
  </si>
  <si>
    <t>5. Chênh lệch đánh giá lại tài sản</t>
  </si>
  <si>
    <t>6. Chênh lệch tỷ giá hối đoái</t>
  </si>
  <si>
    <t>7. Quỹ đầu tư phát triển</t>
  </si>
  <si>
    <t>8. Quỹ dự phòng tài chính</t>
  </si>
  <si>
    <t>9. Quỹ khác thuộc vốn chủ sở hữu</t>
  </si>
  <si>
    <t>10. Lợi nhuận sau thuế chưa phân phối</t>
  </si>
  <si>
    <t>11. Nguồn vốn đầu tư xây dựng cơ bản</t>
  </si>
  <si>
    <t xml:space="preserve">TỔNG CỘNG NGUỒN VỐN (440=300+400) </t>
  </si>
  <si>
    <t xml:space="preserve">            NGƯỜI LẬP BIỂU                      KẾ TOÁN TRƯỞNG                       </t>
  </si>
  <si>
    <t xml:space="preserve">             TỔNG GIÁM ĐỐC </t>
  </si>
  <si>
    <t xml:space="preserve">           Ngô Thị Lương                      Nguyễn Thị Quế</t>
  </si>
  <si>
    <t>Doanh thu bán hàng và C/cấp dịch vụ</t>
  </si>
  <si>
    <t>Các khoản giảm trừ doanh thu</t>
  </si>
  <si>
    <t xml:space="preserve">Doanh thu thuần về bán hàng và cung cấpdịch vụ </t>
  </si>
  <si>
    <t xml:space="preserve">Giá vốn hàng bán </t>
  </si>
  <si>
    <t>Lợi nguận gộp về BH và c/c DV</t>
  </si>
  <si>
    <t>Doanh thu hoạt động tài chính</t>
  </si>
  <si>
    <t>Chi phí tài chính</t>
  </si>
  <si>
    <t xml:space="preserve"> Trong đó: Chi phí lãi vay</t>
  </si>
  <si>
    <t>Chi phí bán hàng</t>
  </si>
  <si>
    <t xml:space="preserve">Chi phí quản lý doanh nghiệp </t>
  </si>
  <si>
    <t xml:space="preserve">Lợi nhuận thuần từ hoạt động kinh doanh </t>
  </si>
  <si>
    <t>Thu nhập khác</t>
  </si>
  <si>
    <t>Chi phí khác</t>
  </si>
  <si>
    <t>Lợi nhuận khác</t>
  </si>
  <si>
    <t>Tổng lợi nhuận trước thuế</t>
  </si>
  <si>
    <t>Thuế thu nhập doanh nghiệp</t>
  </si>
  <si>
    <t>Lợi nhuận sau thuế TNDN</t>
  </si>
  <si>
    <t>Lãi cơ bản trên cổ phiếu</t>
  </si>
  <si>
    <t>Cổ tức trên mỗi cổ phiếu</t>
  </si>
  <si>
    <t>Quý IV</t>
  </si>
  <si>
    <t xml:space="preserve">  Ngày 18 tháng 01 năm 2014</t>
  </si>
  <si>
    <t xml:space="preserve">Chỉ tiêu </t>
  </si>
  <si>
    <t>Luỹ kế từ đầu năm đến cuối quý này</t>
  </si>
  <si>
    <t>Năm nay</t>
  </si>
  <si>
    <t xml:space="preserve"> Năm trước </t>
  </si>
  <si>
    <t xml:space="preserve">        Cty cổ phần Lilama 69-1                                                          </t>
  </si>
  <si>
    <t xml:space="preserve">      Địa chỉ : TP Bắc Ninh - tỉnh Bắc Ninh                                                   </t>
  </si>
  <si>
    <t xml:space="preserve">     Mẫu số B02-DN</t>
  </si>
  <si>
    <t xml:space="preserve">   Ban hành theo QĐ số 15/2006/QĐ-BTC</t>
  </si>
  <si>
    <t xml:space="preserve">         ngày 20/03/2006 của Bộ trưởng BTC</t>
  </si>
  <si>
    <t>BÁO CÁO KẾT QUẢ KINH DOANH</t>
  </si>
  <si>
    <t>QUÝ IV NĂM 2013</t>
  </si>
  <si>
    <t xml:space="preserve">                      Đơn vị tính: VNĐ </t>
  </si>
  <si>
    <t xml:space="preserve">                            Ngày 18 tháng 01 năm 2014</t>
  </si>
  <si>
    <t>NGƯỜI LẬP BIỂU</t>
  </si>
  <si>
    <t>KẾ TOÁN TRƯỞNG</t>
  </si>
  <si>
    <t>TỔNG GIÁM ĐỐC</t>
  </si>
  <si>
    <t>Ngô Thị Lương</t>
  </si>
  <si>
    <t>Nguyễn Thị Quế</t>
  </si>
  <si>
    <t>I- Lưu chuyển tiền từ hoạt động kinh doanh</t>
  </si>
  <si>
    <t>1. Tiền thu từ bán hàng, C/cấp DV và Dthu khác</t>
  </si>
  <si>
    <t>2. Tiền chi trả cho người cung cấp HHDV</t>
  </si>
  <si>
    <t>3. Tiền chi trả cho người lao động</t>
  </si>
  <si>
    <t>4. Tiền chi trả lãi vay</t>
  </si>
  <si>
    <t>5. Tiền chi nộp thuế thu nhập doanh nghiệp</t>
  </si>
  <si>
    <t>6. Tiền thu khác từ hoạt động kinh doanh</t>
  </si>
  <si>
    <t>7. Tiền chi khác cho hoạt động kinh doanh</t>
  </si>
  <si>
    <t>Lưu chuyển tiền thuần từ hoạt động kinh doanh</t>
  </si>
  <si>
    <t>II- Lưu chuyển tiền từ hoạt động đầu tư</t>
  </si>
  <si>
    <t>1. Tiền chi để mua sắm, xây dựng TSCĐ và tài</t>
  </si>
  <si>
    <t xml:space="preserve"> sản dài hạn khác</t>
  </si>
  <si>
    <t xml:space="preserve">2. Tiền thu từ thanh lý, nhượng bán TSCĐ và </t>
  </si>
  <si>
    <t>các tài sản dài hạn khác</t>
  </si>
  <si>
    <t xml:space="preserve">3. Tiền chi cho vay, mua các công cụ nợ của </t>
  </si>
  <si>
    <t>đơn vị khác</t>
  </si>
  <si>
    <t>4. Tiền thu hồi cho vay, bán lại các công cụ nợ</t>
  </si>
  <si>
    <t>của đơn vị khác</t>
  </si>
  <si>
    <t>5. Tiền chi đầu tư, góp vốn vào đơn vị khác</t>
  </si>
  <si>
    <t>6. Tiền thu hồi đầu tư góp vốn vào đơn vị khác</t>
  </si>
  <si>
    <t>7. Tiền thu lãi cho vay, cổ tức và lợi nhuận được chia</t>
  </si>
  <si>
    <t>Lưu chuyển tiền thuần từ hoạt động đầu tư</t>
  </si>
  <si>
    <t>III- Lưu chuyển tiền từ hoạt động tài chính</t>
  </si>
  <si>
    <t xml:space="preserve">1. Tiền thu từ phát hành cổ phiếu, nhận vốn </t>
  </si>
  <si>
    <t>góp của chủ sở hữu</t>
  </si>
  <si>
    <t>2. Tiền chi trả vốn góp cho các chủ sở hữu, mua</t>
  </si>
  <si>
    <t>lại cổ phiếu của doanh nghiệp đã phát hành</t>
  </si>
  <si>
    <t>3. Tiền vay ngắn hạn, dài hạn nhận được</t>
  </si>
  <si>
    <t>4. Tiền chi trả nợ gốc vay</t>
  </si>
  <si>
    <t>5. Tiền chi trả nợ thuê tài chính</t>
  </si>
  <si>
    <t>6. Cổ tức, lợi nhuận đã trả cho chủ sở hữu</t>
  </si>
  <si>
    <t>Lưu chuyển tiền thuần từ hoạt động tài chính</t>
  </si>
  <si>
    <t>Lưu chuyển tiền thuần trong kỳ (20+30+40)</t>
  </si>
  <si>
    <t>Tiền và tương đương tiền đầu kỳ</t>
  </si>
  <si>
    <t>Ảnh hưởng của thay đổi tỷ giá hối đoái quy đổi</t>
  </si>
  <si>
    <t>ngoại tệ</t>
  </si>
  <si>
    <t>Tiền và tương đương tiền cuối kỳ (50+60+61)</t>
  </si>
  <si>
    <t>Chỉ tiêu</t>
  </si>
  <si>
    <t>Mã số</t>
  </si>
  <si>
    <t>Năm trước</t>
  </si>
  <si>
    <t xml:space="preserve"> Đơn vị : Công ty CP Lilama 69-1                                                                </t>
  </si>
  <si>
    <t xml:space="preserve">               Mẫu số B03-DN</t>
  </si>
  <si>
    <t xml:space="preserve">   Địa chỉ : TP Bắc Ninh - tỉnh Bắc Ninh                                                   </t>
  </si>
  <si>
    <t xml:space="preserve">                          Ban hành theo QĐ số 15/2006/QĐ-BTC</t>
  </si>
  <si>
    <t xml:space="preserve">                            ngày 20/03/2006 của Bộ trưởng BTC</t>
  </si>
  <si>
    <t>BÁO CÁO LƯU CHUYỂN TIỀN TỆ</t>
  </si>
  <si>
    <t>(Theo phương pháp trực tiếp)</t>
  </si>
  <si>
    <t xml:space="preserve">             Đơn vị tính: Đồng</t>
  </si>
  <si>
    <t xml:space="preserve">                 Mẫu số B09-DN</t>
  </si>
  <si>
    <t xml:space="preserve">  Ban hành theo QĐ số 15/2006/QĐ-BTC</t>
  </si>
  <si>
    <t xml:space="preserve">    ngày 20/03/2006 của Bộ trưởng BTC</t>
  </si>
  <si>
    <t>BẢN THUYẾT MINH BÁO CÁO TÀI CHÍNH</t>
  </si>
  <si>
    <t>I- Đặc điểm hoạt động của doanh nghiệp</t>
  </si>
  <si>
    <t>1. Hình thức sở hữu vốn: Các cổ đông góp vốn dưới hình thức cổ phần</t>
  </si>
  <si>
    <t>2. Lĩnh vực kinh doanh: Xây dựng cơ bản và một số lĩnh vực khác</t>
  </si>
  <si>
    <t>3. Ngành nghề kinh doanh: Xây dựng công trình công nghiệp, đường dây tải điện, trạm biến thế cho các công trình. Xây nhà ở, trang trí nội thất, sản xuất phụ tùng cấu kiện kim loại cho xây dựng. Gia công, chế tạo, lắp đặt thiết bị cho các công trình dân dụng, công nghiệp; chế tạo, lắp đặt, sửa chữa thiết bị nâng, thiết bị áp lực, lò hơi trung, cao áp, bảo trì thang máy. Sản xuất và kinh doanh các loại vật tư, kim khí.Kinh doanh bán hàng, thương mại dịch vụ khác</t>
  </si>
  <si>
    <t>4. Đặc điểm hoạt động của doanh nghiệp trong năm tài chính có ảnh hưởng đến báo cáo tài chính</t>
  </si>
  <si>
    <t>II- Kỳ kế toán, đơn vị tiền tệ sử dụng trong kế toán</t>
  </si>
  <si>
    <t>1. Kỳ kế toán năm: Bắt đầu từ ngày 01/01 và kết thúc vào ngày 31/12 năm dương lịch</t>
  </si>
  <si>
    <t>2. Đơn vị tiền tệ sử dụng trong kế toán: Đồng Việt Nam</t>
  </si>
  <si>
    <t>III- Chuẩn mực kế toán và Chế độ kế toán áp dụng</t>
  </si>
  <si>
    <t>1. Chế độ kế toán áp dụng: Chế độ kế toán của Việt Nam</t>
  </si>
  <si>
    <t>2. Tuyên bố về việc tuân thủ Chuẩn mực kế toán và Chế độ kế toán: Công ty hạch toán kế toán tuân thủ chuẩn mực kế toán và chế độ kế toán Việt Nam</t>
  </si>
  <si>
    <t>3. Hình thức kế toán áp dụng: Nhật ký chung</t>
  </si>
  <si>
    <t>IV- Các chính sách kế toán áp dụng:</t>
  </si>
  <si>
    <t>1. Nguyên tắc ghi nhận các khoản tiền và các khoản tương đương tiền:</t>
  </si>
  <si>
    <t xml:space="preserve">            - Nguyên tắc xác định các khoản tương đương tiền:  Ghi theo giá gốc. Nếu các khoản tiền có gốc ngoại tệ phải quy đổi ra Đồng Việt Nam theo tỷ giá giao dich tại ngày phát sinh. Đối với tiền mặt là số tiền thực tế nhập quỹ. Đối với vàng, bạc, kim khí quý, đá quý chỉ được coi là các khoản tương đương tiền trong các doanh nghiệp không đăng ký kinh doanh vàng, bạc, kim khí quý, đá quý. Đối với những loại này phải theo dõi số lượng, trọng lượng, quy cách, phẩm phất của từng thứ. Giá trị ghi sổ kế toán được tính theo giá trị thực tế (giá hoá đơn hoặc giá được thanh toán). Đối với tiền gửi ngân hàng, căn cứ để xác định là các báo Nợ, báo Có hoặc bản sao kê của ngân hàng kèm theo các chứng từ gốc. Đối với tiền đang chuyển là số tiền thực tế doanh nghiệp đã nộp vào ngân hàng, kho bạc, gửi bưu điện để chuyển trả tiền cho đơn vị khác hay đã làm thủ tục chuyển tiền từ tài khoản tại ngân hàng nhưng chưa nhận được giấy báo Nợ của ngân hàng.</t>
  </si>
  <si>
    <t xml:space="preserve">            - Nguyên tắc và phương pháp chuyển đổi các đồng tiền khác ra đồng tiền sử dụng trong kế toán: Mọi giao dịch bằng ngoại tệ phải được hạch toán và ghi nhận ban đầu theo đơn vị tiền tệ kế toán áp dụng (Đồng Việt Nam) bằng việc áp dung tỷ giá hối đoái giữa đơn vị tiền tệ kế toán và ngoại tệ tại ngày giao dịch. Tại thời điểm lập bảng cân đối kế toán thì các khoản tiền có gốc ngoại tệ phải được báo cáo theo tỷ giá hối đoái cuối kỳ (tại ngày lập báo cáo).</t>
  </si>
  <si>
    <t>2. Nguyên tắc ghi nhận hàng tồn kho:</t>
  </si>
  <si>
    <t xml:space="preserve">            - Nguyên tắc ghi nhận hàng tồn kho: Hàng tồn kho được tính theo giá gốc bao gồm: Chi phí mua, chi phí chế biến và các chi phí liện quan trực tiếp khác phát sinh để có được hàng tồn kho ở địa điểm và trang thái hiện tại.Trường hợp giá trị thuần có thể thực hiện được thấp hơn giá gốc thì phải tính theo giá trị thuần có thể thực hiện được (Là giá bán ước tính của hàng tồn kho trong kỳ sản xuất kinh doanh trừ chi phí ước tính để hoàn thành sản phẩm và chi phí ước tính cho việc tiêu thụ chúng)</t>
  </si>
  <si>
    <t xml:space="preserve">            - Phương pháp tính giá trị hàng tồn kho: Phương pháp tính theo giá đích danh.</t>
  </si>
  <si>
    <t xml:space="preserve">            - Phương pháp hạch toán hàng tồn kho: Kê khai thường xuyên.</t>
  </si>
  <si>
    <t xml:space="preserve">            - Phương pháp lập dự phòng giảm giá hàng tồn kho: Cuối kỳ kế toán năm, khi giá trị thuần có thể thực hiện được của hàng tồn kho nhỏ hơn giá gốc thì lập dự phòng giảm giá hàng tồn kho. Số lập dự phòng là số chênh lệch giữa giá gốc của hàng tồn kho lớn hơn giá trị thuần có thể thực hiện được của chúng. Việc lập dự phòng giảm giá hàng tồn kho được thực hiện trên cơ sở từng mặt hàng tồn kho.</t>
  </si>
  <si>
    <t>3. Nguyên tắc ghi nhận và khấu hao tài sản cố định và bất động sản đầu tư:</t>
  </si>
  <si>
    <t xml:space="preserve">            - Nguyên tắc ghi nhận tài sản cố định hữu hình, TSCĐ vô hình: Theo Chuẩn mực kế toán số 03 "Tài sản cố định hữu hình" và số 04 "Tài sản cố định vô hình".</t>
  </si>
  <si>
    <t xml:space="preserve">            - Phương pháp khấu hao TSCĐ hữu hình, TSCĐ vô hình: Theo phương pháp khấu hao đường thẳng.</t>
  </si>
  <si>
    <t>4. Nguyên tắc ghi nhận và khấu hao bất động sản đầu tư: Công ty không có bất động sản đầu tư</t>
  </si>
  <si>
    <t xml:space="preserve">            - Nguyên tắc ghi nhận bất động sản đầu tư:</t>
  </si>
  <si>
    <t xml:space="preserve">            - Phương pháp khấu hao bất động sản đầu tư:</t>
  </si>
  <si>
    <t xml:space="preserve">5. Nguyên tắc ghi nhận các khoản đầu tư tài chính: </t>
  </si>
  <si>
    <t xml:space="preserve">            - Các khoản đầu tư vào công ty con, công ty liên kết, vốn góp vào cơ sở kinh doanh đồng kiểm soát: được ghi nhận ban đầu theo giá gốc. Sau ngày đầu tư, nhà đầu tư được ghi nhận cổ tức, lợi nhuận được chia vào doanh thu hoạt động tài chính theo nguyên tắc dồn tích.Các khoản khác từ công ty con, công ty liên kết mà nhà đầu tư nhận được ngoài cổ tức và lợi nhuận được chia được coi là phần thu hồi các khoản đầu tư và ghi giảm giá gốc khoản đầu tư.</t>
  </si>
  <si>
    <t xml:space="preserve">            - Các khoản đầu tư chứng khoán ngắn hạn;</t>
  </si>
  <si>
    <t xml:space="preserve">            - Các khoản đầu tư ngắn hạn, dài hạn khác;</t>
  </si>
  <si>
    <t xml:space="preserve">            - Phương pháp lập dự phòng giảm giá đầu tư ngắn hạn, dài hạn.</t>
  </si>
  <si>
    <t>6. Nguyên tắc ghi nhận và vốn hoá các khoản chi phí đi vay:</t>
  </si>
  <si>
    <t xml:space="preserve">            - Nguyên tắc ghi nhận chi phí đi vay: Chi phí đi vay liên quan trực tiếp đến việc đầu tư xây dựng hoặc sản xuất tài sản dở dang được tính vào giá trị tài sản đó (được vốn hoá) khi có đủ điều kiện quy định trong chuẩn mực kế toán số 16. Chi phí đi vay liên quan trực tiếp đến việc đầu tư xây dựng hoặc sản xuất tài sản dở dang được tính vào giá trị tài sản đó. Các chi phí đi vay được vốn hoá khi doanh nghiệp chắc chắn thu được lợi ích kinh tế trong tương lai do sử dụng tài sản đó và chi phí đi vay có thể xác định được một cách đáng tin cậy. Chi phí đi vay được vốn hoá trong kỳ không được vượt quá tổng chi phí đi vay phát sinh trong kỳ đó.</t>
  </si>
  <si>
    <t xml:space="preserve">            - Tỷ lệ vốn hoá được sử dụng để xác định chi phí đi vay được vốn hoá trong kỳ: Trường hợp khoản vốn vay riêng biệt chỉ sử dung cho mục đích đầu tư xây dựng hoặc sản xuất một tài sản dở dang thì chi phí đi vay có đủ điều kiện vốn hoá cho tài sản dở dang đó được xác định là chi phí đi vay thực tế phát sinh từ các khoản vay trừ đi các khoản thu nhập phát sinh từ hoạt động đầu tư tạm thời của các khoản vay này. Trường hợp phát sinh các khoản vốn vay chung, trong đó có sử dụng cho mục đích đầu ưt xây dựng hoặc sản xuất một tài sản dở dang thì vốn vay đó có đủ điều kiện được vốn hoá theo tỷ lệ quy định. Tỷ lệ vốn hoá được tính theo tỷ lệ lãi suất bình quân gia quyền của các khoản vay chưa trả trong kỳ của doanh nghiệp, ngoại trừ các khoản vay riêng biệt phục vụ cho mục đích có một tài sản dở dang.</t>
  </si>
  <si>
    <t>7. Nguyên tắc ghi nhận và vốn hoá các khoản chi phí khác:</t>
  </si>
  <si>
    <t xml:space="preserve">                           + Chi phí trả trước: Là chi phí đi vay liên quan trực tiếp đến việc đầu tư xây dựng hoặc sản xuất tài sản dở dang khi có đủ điều kiện được vốn hoá như đã trình bày ở trên.</t>
  </si>
  <si>
    <t xml:space="preserve">                           + Chi phí khác: Là những chi phí khác hình thành một phần nguyên giá của TSCĐ hữu hình hoặc vô hình thoả mãn định nghĩa và tiêu chuẩn ghi nhận TSCĐ hữu hình hoặc vô hình.</t>
  </si>
  <si>
    <t xml:space="preserve">            - Phương pháp phân bổ chi phí trả trước: Phân bổ một lần hoặc nhiều lần.</t>
  </si>
  <si>
    <t xml:space="preserve">            - Phương pháp phân bổ lợi thế thương mại: Phân bổ một lần hoặc nhiều lần.</t>
  </si>
  <si>
    <t>8. Nguyên tắc ghi nhận chi phí phải trả: Chỉ ghi nhận những khoản chi phí thực tế chưa phát sinh nhưng được tính trước vào chi phí sản xuất kinh doanh này cho các đối tượng chịu chi phí để đảm bảo khi các khoản chi trả phát sinh thực tế không gây đột biến cho chi phí sản xuất, kinh doanh. Hạch toán các chi phí phải trả vào chi phí sản xuất kinh doanh trong kỳ phải phù hợp giữa doanh thu và chi phí phát sinh trong kỳ.</t>
  </si>
  <si>
    <t>9. Nguyên tắc và phương pháp ghi nhận các khoản dự phòng phải trả: Một khoản dự phòng phải trả chỉ được ghi nhận khi đồng thời thoả mãn ba điều kiện sau: (1) Doanh gnhiệp có nghĩa vụ nợ hiện tại (nghĩa vụ pháp lý hoặc nghĩa vụ liên đới) do kết quả từ một sự kiện xảy ra; (2) Có thể xảy ra sự giảm sút về những lợi ích kinh tế dẫn đến việc yêu cầu phải thanh toán nghĩa vụ nợ; (3) Giá trị nghĩa vụ nợ đó được một ước tính đáng tin cậy. Giá trị được ghi nhận của một khoản dự phòng phải trả là giá trị được ước tính hợp lý nhất về khoản tiền sẽ phải chi để thanh toán nghĩa vụ nợ hiện tại tại ngày kết thúc kỳ kế toán. Các khoản dự phòng phải trả thường gồm: Đối với Công ty thường phát sinh dự phòng phải trả về bảo hành công trình xây lắp và được lập vào cuối kỳ kế toán năm.</t>
  </si>
  <si>
    <t>10. Nguyên tắc ghi nhận vốn chủ sở hữu:</t>
  </si>
  <si>
    <t xml:space="preserve">            - Nguyên tắc ghi nhận vốn đầu tư của chủ sở hữu, thặng dư vốn cổ phần, vốn khác của chủ sở hữu: Công ty có thể mua lại cổ phần để hủy bỏ hoặc giữ lại để tái phát hành. Phải phản ánh cả theo mệnh giá và số chênh lệch giữa giá thực tế mua lại so với mệnh giá cổ phiếu. Kế toán cổ phiếu mua lại do chính công ty phát hành được sử dung tài khoản 419 "Cổ phiếu mua lại".</t>
  </si>
  <si>
    <t>Vốn đầu tư của chủ sở hữu: Là khoản tiền do các cổ đông góp cổ phần được ghi theo mệnh giá của cổ phiếu là 10.000,đ/1cổ phiếu.</t>
  </si>
  <si>
    <t>Thặng dư vốn cổ phần: Là số chênh lệch giữa mệnh giá và giá phát hành cổ phiếu.</t>
  </si>
  <si>
    <t>Vốn khác của chủ sở hữu: Là vốn bổ sung từ lợi nhuận sau thuế hoặc được tặng, biếu, viện trợ, nhưng chưa tính cho từng cổ đông.</t>
  </si>
  <si>
    <t>Nguyên tắc ghi nhận chênh lệch đánh giá lại tài sản: Được ghi nhận khi có quyết định của Nhà nước về đánh giá lại tài sản; khi có quyết định cổ phần hoá doanh nghiệp Nhà nước và các trường hợp khác theo quy định.</t>
  </si>
  <si>
    <t>Nguyên tắc ghi nhận chênh lệch tỷ giá: Các nghiệp vụ kinh tế phát sinh bằng ngoại tệ phải thực hiện ghi sổ kế toán và lập báo cáo tài chính theo một đơn vị tiền tệ thống nhất là Đồng Việt Nam. Việc quy đổi phải căn cứ vào tỷ giá giao dịch thực tế của nghiệp vụ kinh tế phát sinh hợc tỷ giá giao dịch bình quân liên ngân hàng để ghi sổ kế toán Được ghi nhận trong các trường hợp Chênh lệch tỷ giá phát sinh trong quá trình đầu tư xây dựng; chênh lệch tỷ giá phát sinh khi doanh nghiệp ở trong nước hợp nhất báo cáo tài chính của các hoạt động ở nước ngoài sử dụng tiền tệ kế toán khác với đơn vị tiền tệ kế toán của doanh nghiệp báo cáo.</t>
  </si>
  <si>
    <t>Nguyên tắc ghi nhận lợi nhuận chưa phân phối: Lợi nhuận chưa phân phối là lợi nhuận sau thuế chưa chia cho chủ sở hữu hoặc chưa trích lập các quỹ.</t>
  </si>
  <si>
    <t>11. Nguyên tắc và phương pháp ghi nhận doanh thu:</t>
  </si>
  <si>
    <t xml:space="preserve">          - Nguyên tắc ghi nhận doanh thu bán hàng, doanh thu cung cấp dịch vụ, doanh thu hoạt động tài chính: Theo chuẩn mực kế toán số 14 "Doanh thu và thu nhập khác".</t>
  </si>
  <si>
    <t xml:space="preserve">            - Nguyên tắc ghi nhận doanh thu hợp đồng xây dựng: Doanh thu của hợp đồng xây dựng bao gồm: Doanh thu ban đầu được ghi trong hợp đồng và các khoản tăng, giảm khi thực hiện hợp đồng, các khoản tiền thưởng và các khoản thanh toán khác nếu các khoản này có khả năng làm thay đổi doanh thu và có thể xác định được một cách đáng tin cậy. Doanh thu của hợp đồng xây dựng được xác định bằng giá trị hợp lý của các khoản đã thu hoặc sẽ thu được.</t>
  </si>
  <si>
    <t>12. Nguyên tắc và phương pháp ghi nhận chi phí tài chính: Chi phí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Các khoản lỗ bán ngoại tệ, lỗ chênh lệch tỷ giá hối đoái phát sinh trong kỳ của hoạt động kinh doanh; Dự phòng giảm giá đầu tư chứng khoán và các khoản chi phí của hoạt động đầu tư tài chính khác.</t>
  </si>
  <si>
    <t xml:space="preserve">13. Nguyên tắc và phương pháp ghi nhận chi phí thuế thu nhập doanh nghiệp hiện hành, chi phí thuế thu nhập doanh nghiệp hoãn lại: </t>
  </si>
  <si>
    <t xml:space="preserve">         - Nguyên tắc và phương pháp ghi nhận chi phí thuế thu nhập doanh nghiệp hiện hành: Hàng quý, kế toán xác định và ghi nhận số thuế thu nhập doanh nghiệp tạm nộp trong quý. Thuế thu nhập doanh nghiệp tạm phải nộp từng quý được tính vào chi phí thuế thu nhập doanh nghiệp hiện hành của quý đó. Cuối năm tài chính, kế toán xác định số và ghi nhận thuế thu nhập doanh nghiệp thực tế phải nộp trong năm trên cơ sở tổng thu nhập chịu thuế cả năm và thuế suất thuế thu nhập doanh nghiệp hiện hành. Thuế thu nhập doanh nghiệp thực phải nộp trong năm được ghi nhận là chi phí thuế thu nhập doanh nghiệp hiện hành trong báo cáo kết quả hoạt động kinh doanh của năm đó. Trường hợp số thuế TNDN tạm phải nộp trong năm lớn hơn số thuế phải nộp cho năm đó, thì số chênh lệch giữa số thuế tạm phải nộp lớn hơn số thuế phải nộp được ghi giảm chi phí thuế TNDN hiện hành và ghi giảm trừ vào số thuế TNDN phải nộp. </t>
  </si>
  <si>
    <t>Trường hợp phát hiện sai sót không trọng yếu của các năm trước liên quan đến khoản thuế TNDN phải nộp của các năm trước, doanh nghiệp được hạch toán tăng (hoặc giảm) số thuế TNDN phải nộp của các năm trước vào chi phí thuế TNDN hiện hành của năm phát hiện sai sót.</t>
  </si>
  <si>
    <t xml:space="preserve">          - Nguyên tắc và phương pháp ghi nhận chi phí thuế thu nhập doanh nghiệp hoãn lại: Cuối năm tài chính, doanh nghiệp phải xác định và ghi nhận "Thuế TNDN hoãn lại phải trả" (nếu có) theo chuẩn mực kế toán số 17 "Thuế TNDN". </t>
  </si>
  <si>
    <t xml:space="preserve">Việc ghi nhận thuế thu nhập hoãn lại phải trả trong năm được thực hiện theo nguyên tắc bù trừ giữa số thuế TNDN hoãn lại phải trả phát sinh trong năm với số thuế thu nhập hoãn lại phải trả đã ghi  nhận từ các năm trước nhưng năm nay được ghi giảm (hoàn nhập). Cụ thể như sau: Nếu số thuế thu nhập hoãn lại phải trả phát sinh trong năm lớn hơn số thuế thu nhập hoãn lại phải trả đưộchàn nhập trong năm thì số chênh lệch giữa số thuế thu nhập hoãn lại phải trả phát sinh lớn hơn số được hoàn nhập trong năm được ghi nhận bổ sung vào số thuế thu nhập hoãn lại phải trả và ghi tăng chi phí thuế TNDN hoãn lại. Nếu số thuế thu nhập hoãn lại phải trả phát sinh trong năm nhỏ hơn số thuế thu nhập hoãn lại phải trả được hoàn nhập thì số chênh lệch giữa số thuế thu nhập hoãn lại phải trả phát sinh nhỏ hơn số được hoàn nhập trong năm được ghi giảm (hoàn nhập) số thuế thu nhập hoãn lại phải trả và ghi giảm chi phí thuế TNDN hoãn lại. </t>
  </si>
  <si>
    <t>Thuế TNDN hoãn lại phải trả phát sinh trong năm hiện tại được ghi nhận vào chi phí thuế thu nhập hoãn lại để xác định kết quả hoạt động kinh doanh trong năm đó trừ trường hợp thuế thu nhập hoãn lại phải trả phát sinh từ các giao dịch được ghi nhận trực tiếp vào vốn chủ sở hữu.</t>
  </si>
  <si>
    <t>Trường hợp thuế thu nhập hoãn lại phải trả phát sinh từ việc áp dụng hồi tố thay đổi chính sách kế toán và điều chỉnh hồi tố các sai sót trọng yếu của các năm trước làm phát sinh khoản chênh lệch tạm thời chịu thuế, kế toán phải ghi nhận bổ sung khoản thuế thu nhập hoãn lại phải trả cho các năm trước bằng cách điều chỉnh giảm số dư đầu năm của TK 4211 "Lợi nhuận chưa phân phối năm trước" và số dư đầu năm của TK 347 "Thuế thu nhập hoãn lại phải trả".</t>
  </si>
  <si>
    <t xml:space="preserve">14. Các nghiệp vụ dự phòng rủi ro hối đoái. </t>
  </si>
  <si>
    <t>15. Các nguyên tắc và phương pháp kế toán khác.</t>
  </si>
  <si>
    <t>V- Thông tin bổ sung cho các khoản mục trình bày trong Bảng cân đối kế toán</t>
  </si>
  <si>
    <t>01. Tiền</t>
  </si>
  <si>
    <t>Cuối kỳ</t>
  </si>
  <si>
    <t>Đầu năm</t>
  </si>
  <si>
    <t xml:space="preserve">      - Tiền mặt</t>
  </si>
  <si>
    <t xml:space="preserve">      - Tiền gửi ngân hàng</t>
  </si>
  <si>
    <t xml:space="preserve">      - Tiền gửi tiết kiệm có kỳ hạn dưới 3 tháng</t>
  </si>
  <si>
    <t>02. Các khoản đầu tư tài chính ngắn hạn</t>
  </si>
  <si>
    <t xml:space="preserve">      - Chứng khoán đầu tư ngắn hạn</t>
  </si>
  <si>
    <t xml:space="preserve">      - Đầu tư ngắn hạn khác</t>
  </si>
  <si>
    <t xml:space="preserve">      - Dự phòng giảm giá đầu tư ngắn hạn</t>
  </si>
  <si>
    <t>03. Các khoản phải thu ngắn hạn khác</t>
  </si>
  <si>
    <t xml:space="preserve">      - Phải thu về cổ phần hoá</t>
  </si>
  <si>
    <t xml:space="preserve">      - Phải thu về cổ tức và lợi nhuận được chia</t>
  </si>
  <si>
    <t xml:space="preserve">      - Phải thu nội bộ</t>
  </si>
  <si>
    <t xml:space="preserve">      - Phải thu người lao động</t>
  </si>
  <si>
    <t xml:space="preserve">      - Phải thu khác</t>
  </si>
  <si>
    <t>03. Hàng tồn kho</t>
  </si>
  <si>
    <t xml:space="preserve">      - Hàng mua đang đi đường</t>
  </si>
  <si>
    <t xml:space="preserve">      - Nguyên liệu, vật liệu</t>
  </si>
  <si>
    <t xml:space="preserve">      - Công cụ, dụng cụ</t>
  </si>
  <si>
    <t xml:space="preserve">      - Chi phí sản xuất, kinh doanh dở dang</t>
  </si>
  <si>
    <t xml:space="preserve">      - Thành phẩm</t>
  </si>
  <si>
    <t xml:space="preserve">      - Hàng hoá</t>
  </si>
  <si>
    <t xml:space="preserve">      - Hàng gửi đi bán</t>
  </si>
  <si>
    <t xml:space="preserve">      - Hàng hoá kho bảo thuế</t>
  </si>
  <si>
    <t xml:space="preserve">      - Hàng hoá bất động sản</t>
  </si>
  <si>
    <t>Cộng giá gốc hàng tồn kho</t>
  </si>
  <si>
    <t xml:space="preserve">   * Giá trị ghi sổ của hàng tồn kho dùng để thế chấp, cầm cố đảm bảo các khoản nợ phải trả</t>
  </si>
  <si>
    <t xml:space="preserve">   * Giá trị hoàn nhập dự phòng giảm giá hàng tồn kho trong năm</t>
  </si>
  <si>
    <t xml:space="preserve">   * Các trường hợp hoặc sự kiện dẫn đến phải trích thêm hoặc hoàn nhập dự phòng giảm giá hàng tồn kho</t>
  </si>
  <si>
    <t>05. Thuế và các khoản phải thu nhà nước</t>
  </si>
  <si>
    <t xml:space="preserve">      - Thuế thu nhập doanh nghiệp nộp thừa</t>
  </si>
  <si>
    <t xml:space="preserve">      - Các khoản khác phải thu nhà nước</t>
  </si>
  <si>
    <t>06. Phải thu dài hạn nội bộ</t>
  </si>
  <si>
    <t xml:space="preserve">      - Cho vay dài hạn nội bộ</t>
  </si>
  <si>
    <t xml:space="preserve">      - Phải thu dài hạn nội bộ khác</t>
  </si>
  <si>
    <t>07. Phải thu dài hạn khác</t>
  </si>
  <si>
    <t xml:space="preserve">      - Ký quỹ, ký cược dài hạn</t>
  </si>
  <si>
    <t xml:space="preserve">      - Các khoản tiền nhận uỷ thác</t>
  </si>
  <si>
    <t xml:space="preserve">      - Cho vay không có lãi</t>
  </si>
  <si>
    <t xml:space="preserve">      - Phải thu dài hạn khác </t>
  </si>
  <si>
    <t>11. Chi phí xây dựng cơ bản dở dang</t>
  </si>
  <si>
    <t xml:space="preserve">      - Tổng số chi phí xây dựng cơ bản dở dang</t>
  </si>
  <si>
    <t>Trong đó: Những công trình lớn:</t>
  </si>
  <si>
    <t xml:space="preserve">            + Công trình: Toà nhà TTTM DV văn phòng </t>
  </si>
  <si>
    <t xml:space="preserve">            + Mua sắm TSCĐ:  Nhập khẩu tời thủy lực</t>
  </si>
  <si>
    <t xml:space="preserve">            + Công trình: Nhà máy chế tạo TB&amp;KCT mở rộng</t>
  </si>
  <si>
    <t>12. Tăng, giảm bất động sản đầu tư: Không có bất động sản đầu tư</t>
  </si>
  <si>
    <t>13. Đầu tư dài hạn khác</t>
  </si>
  <si>
    <t xml:space="preserve">      - Đầu tư vào công ty liên kết</t>
  </si>
  <si>
    <t xml:space="preserve">      - Đầu tư trái phiếu</t>
  </si>
  <si>
    <t xml:space="preserve">      - Đầu tư tín phiếu, kỳ phiếu</t>
  </si>
  <si>
    <t xml:space="preserve">      - Cho vay dài hạn</t>
  </si>
  <si>
    <t xml:space="preserve">      - Đầu tư dài hạn khác</t>
  </si>
  <si>
    <t xml:space="preserve">      - Dự phòng giảm giá đầu tư dài hạn</t>
  </si>
  <si>
    <t>14. Chi phí trả trước dài hạn</t>
  </si>
  <si>
    <t xml:space="preserve">      - Chi phí thương hiệu Lilama, lợi thế KD</t>
  </si>
  <si>
    <t xml:space="preserve">      - Lợi thế kinh doanh</t>
  </si>
  <si>
    <t xml:space="preserve">      - Chi phí bảo hiểm xe cẩu</t>
  </si>
  <si>
    <t xml:space="preserve">      - Chi phí cho giai đoạn triển khai không đủ tiêu chuẩn ghi nhận là TSCĐ vô hình</t>
  </si>
  <si>
    <t xml:space="preserve">      - Chi phí trả trước CCDC</t>
  </si>
  <si>
    <t>15. Vay và nợ ngắn hạn</t>
  </si>
  <si>
    <t xml:space="preserve">      - Vay ngắn hạn</t>
  </si>
  <si>
    <t xml:space="preserve">      - Nợ dài hạn đến hạn trả</t>
  </si>
  <si>
    <t>16. Thuế và các khoản phải nộp Nhà nước</t>
  </si>
  <si>
    <t xml:space="preserve">      - Thuế GTGT</t>
  </si>
  <si>
    <t xml:space="preserve">      - Thuế tiêu thụ đặc biệt</t>
  </si>
  <si>
    <t xml:space="preserve">      - Thuế xuất, nhập khẩu</t>
  </si>
  <si>
    <t xml:space="preserve">      - Thuế thu nhập doanh nghiệp</t>
  </si>
  <si>
    <t xml:space="preserve">      - Thuế thu nhập cá nhân</t>
  </si>
  <si>
    <t xml:space="preserve">      - Thuế tài nguyên</t>
  </si>
  <si>
    <t xml:space="preserve">      - Thuế nhà đất và tiền thuê đất</t>
  </si>
  <si>
    <t xml:space="preserve">      - Các loại thuế khác</t>
  </si>
  <si>
    <t xml:space="preserve">      - Các khoản phí, lệ phí và các khoản phải nộp khác</t>
  </si>
  <si>
    <t>17. Chi phí phải trả</t>
  </si>
  <si>
    <t xml:space="preserve">      - Trích trước chi phí tiền lương trong thời gian nghỉ phép</t>
  </si>
  <si>
    <t xml:space="preserve">      - Chi phí sửa chữa lớn TSCĐ</t>
  </si>
  <si>
    <t xml:space="preserve">      - Chi phí trong thời gian ngừng kinh doanh</t>
  </si>
  <si>
    <t>18. Các khoản phải trả, phải nộp ngắn hạn khác</t>
  </si>
  <si>
    <t xml:space="preserve">      - Tài sản thừa chờ giải quyết</t>
  </si>
  <si>
    <t xml:space="preserve">      - Kinh phí công đoàn</t>
  </si>
  <si>
    <t xml:space="preserve">      - Bảo hiểm xã hội</t>
  </si>
  <si>
    <t xml:space="preserve">      - Bảo hiểm y tế</t>
  </si>
  <si>
    <t xml:space="preserve">      - Bảo hiểm thất nghiệp</t>
  </si>
  <si>
    <t xml:space="preserve">      - Nhận ký quỹ, ký cược ngắn hạn</t>
  </si>
  <si>
    <t xml:space="preserve">      - Cổ tức</t>
  </si>
  <si>
    <t xml:space="preserve">      - Các khoản phải trả, phải nộp khác</t>
  </si>
  <si>
    <t>19. Phải trả dài hạn nội bộ</t>
  </si>
  <si>
    <t xml:space="preserve">      - Vay dài hạn nội bộ</t>
  </si>
  <si>
    <t xml:space="preserve">      - Phải trả dài hạn nội bộ khác</t>
  </si>
  <si>
    <t>20. Vay và nợ dài hạn</t>
  </si>
  <si>
    <t>a- Vay dài hạn</t>
  </si>
  <si>
    <t xml:space="preserve">      - Vay ngân hàng</t>
  </si>
  <si>
    <t xml:space="preserve">      - Vay đối tượng khác</t>
  </si>
  <si>
    <t xml:space="preserve">      - Trái phiếu phát hành</t>
  </si>
  <si>
    <t>b- Nợ dài hạn</t>
  </si>
  <si>
    <t xml:space="preserve">      - Thuê tài chính</t>
  </si>
  <si>
    <t xml:space="preserve">      - Nợ dài hạn khác</t>
  </si>
  <si>
    <t xml:space="preserve">                  * Giá trị trái phiếu có thể chuyển đổi</t>
  </si>
  <si>
    <t xml:space="preserve">                  * Thời hạn thanh toán trái phiếu</t>
  </si>
  <si>
    <t xml:space="preserve">     - Các khoản nợ thuê tài chính: Không có</t>
  </si>
  <si>
    <t>21- Tài sản thuế thu nhập hoãn lại và thuế thu nhập hoãn lại phải trả</t>
  </si>
  <si>
    <t>a-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</si>
  <si>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</si>
  <si>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</si>
  <si>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</si>
  <si>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 xml:space="preserve">      - Khoản hoàn nhập tài sản thuế thu nhập hoãn lại đã được ghi nhận từ các năm trước</t>
  </si>
  <si>
    <t xml:space="preserve">      - Tài sản thuế thu nhập hoãn lại</t>
  </si>
  <si>
    <t>b- Thuế thu nhập hoãn lại phải trả</t>
  </si>
  <si>
    <t xml:space="preserve">      - Thuế thu nhập hoãn lại phải trả phát sinh từ các khoản chênh lệch tạm thời chịu thuế</t>
  </si>
  <si>
    <t xml:space="preserve">      - Khoản hoàn nhập thuế thu nhập hoãn lại phải trả đã được ghi nhận từ những năm trước</t>
  </si>
  <si>
    <t xml:space="preserve">      - Thuế thu nhập hoãn lại phải trả</t>
  </si>
  <si>
    <t>22- Vốn chủ sở hữu</t>
  </si>
  <si>
    <t>b- Chi tiết vốn đầu tư của chủ sở hữu</t>
  </si>
  <si>
    <t xml:space="preserve">      - Vốn góp của Nhà nước</t>
  </si>
  <si>
    <t xml:space="preserve">      - Vốn góp của các đối tượng khác</t>
  </si>
  <si>
    <t xml:space="preserve">    * Giá trị trái phiếu đã chuyển thành cổ phiếu trong năm: 0</t>
  </si>
  <si>
    <t xml:space="preserve">    * Số lượng cổ phiếu quỹ: 0</t>
  </si>
  <si>
    <t>b- Các giao dịch về vốn  với các chủ sở hữu và phân phối cổ tức, chia lợi nhuận</t>
  </si>
  <si>
    <t xml:space="preserve">      - Vốn đầu tư của chủ sở hữu</t>
  </si>
  <si>
    <t xml:space="preserve">            + Vốn góp đầu năm</t>
  </si>
  <si>
    <t xml:space="preserve">            + Vốn góp tăng trong năm</t>
  </si>
  <si>
    <t xml:space="preserve">            + Vốn góp giảm trong năm</t>
  </si>
  <si>
    <t xml:space="preserve">            + Vốn góp cuối năm</t>
  </si>
  <si>
    <t xml:space="preserve">      - Cổ tức, lợi nhuận đã chia</t>
  </si>
  <si>
    <t>d- Cổ tức</t>
  </si>
  <si>
    <t xml:space="preserve">      - Cổ tức đã công bố sau ngày kết thúc kỳ kế toán năm</t>
  </si>
  <si>
    <t xml:space="preserve">            + Cổ tức đã công bố trên cổ phiếu phổ thông:</t>
  </si>
  <si>
    <t xml:space="preserve">            + Cổ tức đã công bố trên cổ phiếu ưu đãi:</t>
  </si>
  <si>
    <t xml:space="preserve">      - Cổ tức của cổ phiếu ưu đãi luỹ kế chưa được ghi nhận:</t>
  </si>
  <si>
    <t>đ- Cổ phiếu</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</si>
  <si>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</si>
  <si>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</si>
  <si>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</si>
  <si>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</si>
  <si>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</si>
  <si>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</si>
  <si>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đồng/1 cổ phiếu</t>
  </si>
  <si>
    <t>e- Các quỹ của doanh nghiệp: Mục đích trích lập và sử dụng các quỹ</t>
  </si>
  <si>
    <t xml:space="preserve">      - Quỹ đầu tư phát triển: Được trích lập từ lợi nhuận sau thuế với mục đích là để sử dụng vào việc mở rộng, phát triển sản xuất kinh doanh hoặc đầu tư theo chiều sâu của doanh nghiệp, chi cho công tác nghiên cứu khoa học, đào tạo.</t>
  </si>
  <si>
    <t xml:space="preserve">      - Quỹ dự phòng tài chính: Được trích lập từ lợi nhuận sau thuế với mục đích để bù đắp thua lỗ hoặc duy trì hoạt động bình thường của doanh nghiệp.</t>
  </si>
  <si>
    <t xml:space="preserve">      - Quỹ khen thưởng, phúc lợi: Được trích lập từ lợi nhuận sau thuế để dùng cho công tác khen thưởng, khuyến khích lợi ích vật chất, phục vụ nhu cầu phúc lợi công cộng, cải thiện và nâng cao đời sống vật chất, tinh thần của người lao động.</t>
  </si>
  <si>
    <t>g- Thu nhập và chi phí, lãi hoặc lỗ được ghi nhận trực tiếp vào vốn chủ sở hữu theo qui định của các chuẩn mực kế toán cụ thể</t>
  </si>
  <si>
    <t>23. Nguồn kinh phí</t>
  </si>
  <si>
    <t xml:space="preserve">      - Nguồn kinh phí được cấp trong năm</t>
  </si>
  <si>
    <t xml:space="preserve">      - Chi sự nghiệp</t>
  </si>
  <si>
    <t xml:space="preserve">      - Nguồn kinh phí còn lại cuối năm</t>
  </si>
  <si>
    <t>24. Tài sản thuê ngoài: Không có</t>
  </si>
  <si>
    <t>(1)- Gía trị tài sản thuê ngoài</t>
  </si>
  <si>
    <t xml:space="preserve">     - TSCĐ thuê ngoài</t>
  </si>
  <si>
    <t xml:space="preserve">     - Tài sản khác thuê ngoài</t>
  </si>
  <si>
    <t>(2)- Tổng số tiền thuê tối thiểu trong tương lai của hợp đồng thuê hoạt động tài sản không huỷ ngang theo các thời hạn</t>
  </si>
  <si>
    <t xml:space="preserve">     - Từ 1 năm trở xuống</t>
  </si>
  <si>
    <t xml:space="preserve">     - Trên 1 năm đến 5 năm</t>
  </si>
  <si>
    <t xml:space="preserve">     - Trên 5 năm</t>
  </si>
  <si>
    <t>VI- Thông tin bổ sung cho các khoản mục trình bày trong Báo cáo kết quả kinh doanh</t>
  </si>
  <si>
    <t>25- Doanh thu bán hàng và cung cấp dịch vụ</t>
  </si>
  <si>
    <t xml:space="preserve">      - Tổng doanh thu</t>
  </si>
  <si>
    <t xml:space="preserve">                    * Doanh thu hợp đồng xây dựng được ghi nhận trong kỳ</t>
  </si>
  <si>
    <t xml:space="preserve">                    * Doanh thu luỹ kế của hợp đồng xây dựng được ghi nhận đến thời điểm lập báo cáo tài chính</t>
  </si>
  <si>
    <t>26- Các khoản giảm trừ doanh thu</t>
  </si>
  <si>
    <t>Trong đó</t>
  </si>
  <si>
    <t xml:space="preserve">            + Chiết khấu thương mại</t>
  </si>
  <si>
    <t xml:space="preserve">            + Giảm giá hàng bán</t>
  </si>
  <si>
    <t xml:space="preserve">            + Hàng bán bị trả lại</t>
  </si>
  <si>
    <t xml:space="preserve">            + Thuế GTGT phải nộp (Phương pháp trực tiếp)</t>
  </si>
  <si>
    <t xml:space="preserve">            + Thuế tiêu thụ đặc biệt</t>
  </si>
  <si>
    <t xml:space="preserve">            + Thuế xuất nhập khẩu</t>
  </si>
  <si>
    <t>27- Doanh thu thuần về bán hàng và cung cấp dịch vụ</t>
  </si>
  <si>
    <t xml:space="preserve">Trong đó: </t>
  </si>
  <si>
    <t xml:space="preserve">            + Doanh thu thuần trao đổi hàng hoá, DV</t>
  </si>
  <si>
    <t xml:space="preserve">            + Doanh thu thuần trao đổi dịch vụ</t>
  </si>
  <si>
    <t>28. Giá vốn hàng bán</t>
  </si>
  <si>
    <t xml:space="preserve">      - Giá vốn của hàng hoá đã bán</t>
  </si>
  <si>
    <t xml:space="preserve">      - Giá vốn của hợp đồng xây dựng</t>
  </si>
  <si>
    <t xml:space="preserve">      - Giá trị còn lại, chi phí nhượng bán, thanh lý của bất động sản đầu tư đã bán</t>
  </si>
  <si>
    <t xml:space="preserve">      - Chi phí kinh doanh bất động sản đầu tư</t>
  </si>
  <si>
    <t xml:space="preserve">      - Hao hụt, mất mát hàng tồn kho</t>
  </si>
  <si>
    <t xml:space="preserve">      - Các khoản chi phí vượt mức bình thường</t>
  </si>
  <si>
    <t xml:space="preserve">      - Dự phòng giảm giá hàng tồn kho</t>
  </si>
  <si>
    <t>29- Doanh thu hoạt động tài chính</t>
  </si>
  <si>
    <t xml:space="preserve">      - Lãi tiền gửi, tiền cho vay</t>
  </si>
  <si>
    <t xml:space="preserve">      - Lãi đầu tư trái phiếu, kỳ phiếu, tín phiếu</t>
  </si>
  <si>
    <t xml:space="preserve">      - Cổ tức, lợi nhuận được chia</t>
  </si>
  <si>
    <t xml:space="preserve">      - Lãi bán ngoại tệ</t>
  </si>
  <si>
    <t xml:space="preserve">      - Lãi chênh lệch tỷ giá đã thực hiện</t>
  </si>
  <si>
    <t xml:space="preserve">      - Lãi chênh lệch tỷ giá chưa thực hiện</t>
  </si>
  <si>
    <t xml:space="preserve">      - Lãi chênh lệch đánh giá số dư cuối kỳ</t>
  </si>
  <si>
    <t xml:space="preserve">      - Doanh thu hoạt động tài chính khác</t>
  </si>
  <si>
    <t>30. Chi phí tài chính</t>
  </si>
  <si>
    <t xml:space="preserve">      - Lãi tiền vay</t>
  </si>
  <si>
    <t xml:space="preserve">      - Chiết khấu  thanh toán, lãi bán hàng trả chậm</t>
  </si>
  <si>
    <t xml:space="preserve">      - Lỗ do thanh lý các khoản đầu tư ngắn hạn, dài hạn</t>
  </si>
  <si>
    <t xml:space="preserve">      - Lỗ bán ngoại tệ</t>
  </si>
  <si>
    <t xml:space="preserve">      - Lỗ chênh lệch tỷ giá đã thực hiện</t>
  </si>
  <si>
    <t xml:space="preserve">      - Lỗ chênh lệch tỷ giá chưa thực hiện</t>
  </si>
  <si>
    <t xml:space="preserve">      - Dự phòng giảm giá các khoản đầu tư ngắn hạn, dài hạn</t>
  </si>
  <si>
    <t xml:space="preserve">      - Chi phí tài chính khác</t>
  </si>
  <si>
    <t>31. Chi phí thuế thu nhập doanh nghiệp hiện hành</t>
  </si>
  <si>
    <t xml:space="preserve">      - Chi phí thuế TNDN tính trên thu nhập chịu thuế năm hiện hành</t>
  </si>
  <si>
    <t xml:space="preserve">      - Điều chỉnh chi phí thuế TNDN của các năm trước vào chi phí thuế thu nhập hiện hành năm nay</t>
  </si>
  <si>
    <t xml:space="preserve">      - Tổng chi phí thuế TNDN hiện hành</t>
  </si>
  <si>
    <t>32. Chi phí thuế thu nhập doanh nghiệp hoãn lại</t>
  </si>
  <si>
    <t xml:space="preserve">      - Chi phí thuế TNDN hoãn lại phát sinh từ các khoản chênh lệch tạm thời phải chịu thuế</t>
  </si>
  <si>
    <t xml:space="preserve">      - Chi phí thuế TNDN hoãn lại phát sinh từ việc hoàn nhập tài sản thuê thu nhập  hoãn lại</t>
  </si>
  <si>
    <t xml:space="preserve">      - Thu nhập thuế TNDN hoãn lại phát sinh từ các khoản chênh lệch tạm thời được khấu trừ</t>
  </si>
  <si>
    <t xml:space="preserve">      - Thu nhập thuế TNDN hoãn lại phát sinh từ các khoản lỗ tính thuế và ưu đãi thuế chưa sử dụng</t>
  </si>
  <si>
    <t xml:space="preserve">      - Thu nhập thuế TNDN hoãn lại phát sinh từ việc hoàn nhập thuế TNDN hoãn lại phải trả</t>
  </si>
  <si>
    <t xml:space="preserve">      - Tổng chi phí thuế TNDN hoãn lại</t>
  </si>
  <si>
    <t>VII- Thông tin bổ sung cho các khoản mục trình bày trong Báo cáo lưu chuyển tiền tệ</t>
  </si>
  <si>
    <t>34. Các giao dịch không bằng tiền ảnh hưởng đến báo cáo lưu chuyển tiền tệ và các khoản tiền do doanh nghiệp nắm giữ nhưng không được sử dụng</t>
  </si>
  <si>
    <t>a- Mua tài sản bằng cách nhận các khoản nợ liên quan trực tiếp hoặc thông qua nghiệp vụ cho thuế tài chính</t>
  </si>
  <si>
    <t xml:space="preserve">       - Mua doanh nghiệp thông qua phát hành cổ phiếu</t>
  </si>
  <si>
    <t xml:space="preserve">       - Chuyển nợ thành vốn chủ sở hữu</t>
  </si>
  <si>
    <t>b- Mua và thanh lý công ty con hoặc đơn vị kinh doanh khác trong kỳ báo cáo</t>
  </si>
  <si>
    <t xml:space="preserve">       - Tổng giá trị mua hoặc thanh lý</t>
  </si>
  <si>
    <t xml:space="preserve">       - Phần giá trị mua hoặc thanh lý được thanh toán bằng tiền và các khoản tương đương tiền</t>
  </si>
  <si>
    <t xml:space="preserve">       - Số tiền và các khoản tương đương tiền thực có trong công ty con hoặc đơn vị kinh doanh khác được mua hoặc thanh lý</t>
  </si>
  <si>
    <t xml:space="preserve">       - Phần giá trị mua tài sản (Tổng hợp theo từng loại tài sản) và nợ phải trả không phải là tiền và các khoản tương đương tiền trong công ty con hoặc đơn vị kinh doanh khác được mua hoặc thanh lý trong kỳ</t>
  </si>
  <si>
    <t>c- Trình bày giá trị và lý do của các khoản tiền và tương đương tiền lớn do doanh nghiệp nắm giữ nhưng không được sử dụng do có sự hạn chế của pháp luật hoặc các ràng buộc khác mà doanh nghiệp phải thực hiện</t>
  </si>
  <si>
    <t>VIII- Những thông tin khác</t>
  </si>
  <si>
    <t>1- Những khoản nợ tiềm tàng, khoản cam kết và những thông tin tài chính khác</t>
  </si>
  <si>
    <t>2- Những sự kiện phát sinh sau ngày kết thúc kỳ kế toán năm</t>
  </si>
  <si>
    <t>3- Thông tin về các bên liên quan</t>
  </si>
  <si>
    <t>4- Trình bày tài sản, doanh thu, kết quả kinh doanh theo bộ phận (Theo lĩnh vực kinh doanh hoặc khu vực địa lý) theo quy định của Chuẩn mực kế toán số 28 "Báo cáo bộ phận"</t>
  </si>
  <si>
    <t>5- Thông tin so sánh (những thay đổi về thông tin trong báo cáo tài chính của các niên độ kế toán trước)</t>
  </si>
  <si>
    <t>6- Thông tin về hoạt động liên tục</t>
  </si>
  <si>
    <t xml:space="preserve">             LẬP BIỂU                          KẾ TOÁN TRƯỞNG</t>
  </si>
  <si>
    <t xml:space="preserve">             TỔNG  GIÁM ĐỐC </t>
  </si>
  <si>
    <t xml:space="preserve">        Ngô Thị Lương                       Nguyễn Thị Quế</t>
  </si>
  <si>
    <t xml:space="preserve">       Ngày 18 tháng 01 năm 2014</t>
  </si>
  <si>
    <t>Tính đến 31/12/2013</t>
  </si>
  <si>
    <t>Số tăng đến 31.12.2013</t>
  </si>
  <si>
    <t xml:space="preserve"> - Khấu hao đến 31.12.2013</t>
  </si>
  <si>
    <t>Số dư đến 31.12.2013</t>
  </si>
  <si>
    <t>Tại ngày 31.12.2013</t>
  </si>
  <si>
    <t>10. Tăng giảm tài sản cố định thuê tài chính đến 31 tháng 12 năm 2013</t>
  </si>
  <si>
    <t xml:space="preserve"> - Tại ngày 31.12.2013</t>
  </si>
  <si>
    <t>Quý4.2013</t>
  </si>
  <si>
    <t xml:space="preserve">                   TỔNG GIÁM ĐỐC </t>
  </si>
  <si>
    <t xml:space="preserve">           NGƯỜI LẬP BIỂU                        KẾ TOÁN TRƯỞNG                       </t>
  </si>
  <si>
    <t xml:space="preserve">          Ngô Thị Lương                      Nguyễn Thị Quế</t>
  </si>
  <si>
    <t>Quý IV năm 2012</t>
  </si>
</sst>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_(* #,##0.0000_);_(* \(#,##0.0000\);_(* &quot;-&quot;??_);_(@_)"/>
    <numFmt numFmtId="166" formatCode="_(* #,##0.00000_);_(* \(#,##0.00000\);_(* &quot;-&quot;??_);_(@_)"/>
    <numFmt numFmtId="167" formatCode="_(* #,##0.000000_);_(* \(#,##0.000000\);_(* &quot;-&quot;??_);_(@_)"/>
  </numFmts>
  <fonts count="74">
    <font>
      <sz val="12"/>
      <name val=".VnTime"/>
    </font>
    <font>
      <sz val="12"/>
      <name val=".VnTime"/>
      <family val="2"/>
    </font>
    <font>
      <sz val="14"/>
      <name val=".VnArial Narrow"/>
      <family val="2"/>
    </font>
    <font>
      <b/>
      <sz val="12"/>
      <name val=".VnArial Narrow"/>
      <family val="2"/>
    </font>
    <font>
      <sz val="12"/>
      <name val=".VnArial Narrow"/>
      <family val="2"/>
    </font>
    <font>
      <sz val="14"/>
      <name val=".VnTime"/>
      <family val="2"/>
    </font>
    <font>
      <b/>
      <sz val="14"/>
      <name val=".VnTime"/>
      <family val="2"/>
    </font>
    <font>
      <sz val="13"/>
      <name val=".VnTime"/>
      <family val="2"/>
    </font>
    <font>
      <sz val="13"/>
      <name val=".VnArial Narrow"/>
      <family val="2"/>
    </font>
    <font>
      <sz val="13"/>
      <name val=".VnTimeH"/>
      <family val="2"/>
    </font>
    <font>
      <i/>
      <sz val="14"/>
      <name val=".VnArial Narrow"/>
      <family val="2"/>
    </font>
    <font>
      <b/>
      <i/>
      <sz val="14"/>
      <name val=".VnTime"/>
      <family val="2"/>
    </font>
    <font>
      <sz val="16"/>
      <name val=".VnArial Narrow"/>
      <family val="2"/>
    </font>
    <font>
      <sz val="12"/>
      <name val=".VnTime"/>
      <family val="2"/>
    </font>
    <font>
      <b/>
      <sz val="13"/>
      <name val=".VnTime"/>
      <family val="2"/>
    </font>
    <font>
      <i/>
      <sz val="12"/>
      <name val=".VnTime"/>
      <family val="2"/>
    </font>
    <font>
      <b/>
      <sz val="16"/>
      <name val=".VnArial Narrow"/>
      <family val="2"/>
    </font>
    <font>
      <b/>
      <i/>
      <sz val="13"/>
      <name val=".VnTime"/>
      <family val="2"/>
    </font>
    <font>
      <sz val="12"/>
      <name val=".VnTime"/>
      <family val="2"/>
    </font>
    <font>
      <i/>
      <sz val="13"/>
      <name val=".VnTime"/>
      <family val="2"/>
    </font>
    <font>
      <b/>
      <sz val="13"/>
      <color indexed="10"/>
      <name val=".VnTime"/>
      <family val="2"/>
    </font>
    <font>
      <b/>
      <sz val="12"/>
      <name val=".VnTime"/>
      <family val="2"/>
    </font>
    <font>
      <sz val="13"/>
      <color indexed="10"/>
      <name val=".VnTime"/>
      <family val="2"/>
    </font>
    <font>
      <sz val="8"/>
      <color indexed="81"/>
      <name val="Tahoma"/>
      <family val="2"/>
    </font>
    <font>
      <b/>
      <sz val="8"/>
      <color indexed="81"/>
      <name val="Tahoma"/>
      <family val="2"/>
    </font>
    <font>
      <b/>
      <sz val="16"/>
      <color indexed="10"/>
      <name val=".VnTime"/>
      <family val="2"/>
    </font>
    <font>
      <sz val="8"/>
      <name val=".VnTime"/>
      <family val="2"/>
    </font>
    <font>
      <sz val="10"/>
      <name val="Arial"/>
      <family val="2"/>
    </font>
    <font>
      <sz val="10"/>
      <name val=".VnArial"/>
      <family val="2"/>
    </font>
    <font>
      <sz val="10"/>
      <name val=".VnTime"/>
      <family val="2"/>
    </font>
    <font>
      <b/>
      <sz val="16"/>
      <name val=".VnTimeH"/>
      <family val="2"/>
    </font>
    <font>
      <b/>
      <sz val="11"/>
      <name val=".VnArial Narrow"/>
      <family val="2"/>
    </font>
    <font>
      <sz val="11"/>
      <name val=".VnArial Narrow"/>
      <family val="2"/>
    </font>
    <font>
      <sz val="13"/>
      <color indexed="8"/>
      <name val=".VnTime"/>
      <family val="2"/>
    </font>
    <font>
      <i/>
      <sz val="13"/>
      <color indexed="8"/>
      <name val=".VnTime"/>
      <family val="2"/>
    </font>
    <font>
      <sz val="13"/>
      <color rgb="FFFF0000"/>
      <name val=".VnTime"/>
      <family val="2"/>
    </font>
    <font>
      <b/>
      <sz val="11"/>
      <color theme="1"/>
      <name val="Times New Roman"/>
      <family val="1"/>
    </font>
    <font>
      <sz val="11"/>
      <color theme="1"/>
      <name val="Times New Roman"/>
      <family val="1"/>
    </font>
    <font>
      <i/>
      <sz val="11"/>
      <color theme="1"/>
      <name val="Times New Roman"/>
      <family val="1"/>
    </font>
    <font>
      <i/>
      <sz val="11"/>
      <color theme="1"/>
      <name val=".VnTime"/>
      <family val="2"/>
    </font>
    <font>
      <b/>
      <i/>
      <sz val="11"/>
      <color theme="1"/>
      <name val="Times New Roman"/>
      <family val="1"/>
    </font>
    <font>
      <b/>
      <sz val="12"/>
      <color theme="1"/>
      <name val="Times New Roman"/>
      <family val="1"/>
    </font>
    <font>
      <sz val="12"/>
      <color theme="1"/>
      <name val="Times New Roman"/>
      <family val="1"/>
    </font>
    <font>
      <sz val="12"/>
      <color rgb="FFFF0000"/>
      <name val=".VnTime"/>
      <family val="2"/>
    </font>
    <font>
      <sz val="10"/>
      <color theme="1"/>
      <name val="Arial"/>
      <family val="2"/>
    </font>
    <font>
      <b/>
      <i/>
      <sz val="10"/>
      <color theme="1"/>
      <name val="Arial"/>
      <family val="2"/>
    </font>
    <font>
      <i/>
      <sz val="10"/>
      <color theme="1"/>
      <name val="Arial"/>
      <family val="2"/>
    </font>
    <font>
      <b/>
      <sz val="16"/>
      <color theme="1"/>
      <name val="Times New Roman"/>
      <family val="1"/>
    </font>
    <font>
      <b/>
      <sz val="10"/>
      <color theme="1"/>
      <name val="Times New Roman"/>
      <family val="1"/>
    </font>
    <font>
      <sz val="13"/>
      <color theme="1"/>
      <name val=".VnTime"/>
      <family val="2"/>
    </font>
    <font>
      <i/>
      <sz val="13"/>
      <color theme="1"/>
      <name val=".VnTime"/>
      <family val="2"/>
    </font>
    <font>
      <b/>
      <sz val="12"/>
      <color rgb="FFFF0000"/>
      <name val=".VnTime"/>
      <family val="2"/>
    </font>
    <font>
      <b/>
      <sz val="16"/>
      <name val="Times New Roman"/>
      <family val="1"/>
    </font>
    <font>
      <sz val="12"/>
      <name val="Times New Roman"/>
      <family val="1"/>
    </font>
    <font>
      <b/>
      <sz val="14"/>
      <name val="Times New Roman"/>
      <family val="1"/>
    </font>
    <font>
      <sz val="14"/>
      <name val="Times New Roman"/>
      <family val="1"/>
    </font>
    <font>
      <i/>
      <sz val="13"/>
      <name val="Times New Roman"/>
      <family val="1"/>
    </font>
    <font>
      <i/>
      <sz val="12"/>
      <name val="Times New Roman"/>
      <family val="1"/>
    </font>
    <font>
      <sz val="21"/>
      <name val="Times New Roman"/>
      <family val="1"/>
    </font>
    <font>
      <i/>
      <sz val="14"/>
      <name val="Times New Roman"/>
      <family val="1"/>
    </font>
    <font>
      <b/>
      <sz val="13"/>
      <name val="Times New Roman"/>
      <family val="1"/>
    </font>
    <font>
      <b/>
      <sz val="15"/>
      <name val="Times New Roman"/>
      <family val="1"/>
    </font>
    <font>
      <b/>
      <sz val="12"/>
      <name val="Times New Roman"/>
      <family val="1"/>
    </font>
    <font>
      <sz val="13"/>
      <name val="Times New Roman"/>
      <family val="1"/>
    </font>
    <font>
      <sz val="15"/>
      <name val="Times New Roman"/>
      <family val="1"/>
    </font>
    <font>
      <sz val="13"/>
      <color theme="1"/>
      <name val="Times New Roman"/>
      <family val="1"/>
    </font>
    <font>
      <b/>
      <i/>
      <sz val="13"/>
      <name val="Times New Roman"/>
      <family val="1"/>
    </font>
    <font>
      <b/>
      <i/>
      <sz val="14"/>
      <name val="Times New Roman"/>
      <family val="1"/>
    </font>
    <font>
      <sz val="16"/>
      <name val="Times New Roman"/>
      <family val="1"/>
    </font>
    <font>
      <b/>
      <sz val="18"/>
      <name val="Times New Roman"/>
      <family val="1"/>
    </font>
    <font>
      <sz val="13"/>
      <color indexed="10"/>
      <name val="Times New Roman"/>
      <family val="1"/>
    </font>
    <font>
      <b/>
      <sz val="16"/>
      <color indexed="10"/>
      <name val="Times New Roman"/>
      <family val="1"/>
    </font>
    <font>
      <sz val="13"/>
      <color rgb="FFFF0000"/>
      <name val="Times New Roman"/>
      <family val="1"/>
    </font>
    <font>
      <b/>
      <sz val="13"/>
      <name val=".VnArial NarrowH"/>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s>
  <cellStyleXfs count="6">
    <xf numFmtId="0" fontId="0" fillId="0" borderId="0"/>
    <xf numFmtId="43" fontId="1" fillId="0" borderId="0" applyFont="0" applyFill="0" applyBorder="0" applyAlignment="0" applyProtection="0"/>
    <xf numFmtId="0" fontId="1" fillId="0" borderId="0"/>
    <xf numFmtId="0" fontId="27" fillId="0" borderId="0"/>
    <xf numFmtId="0" fontId="28" fillId="0" borderId="0"/>
    <xf numFmtId="0" fontId="1" fillId="0" borderId="0"/>
  </cellStyleXfs>
  <cellXfs count="325">
    <xf numFmtId="0" fontId="0" fillId="0" borderId="0" xfId="0"/>
    <xf numFmtId="0" fontId="2" fillId="0" borderId="0" xfId="0" applyFont="1"/>
    <xf numFmtId="0" fontId="4" fillId="0" borderId="0" xfId="0" applyFont="1"/>
    <xf numFmtId="0" fontId="4" fillId="0" borderId="0" xfId="0" applyFont="1" applyBorder="1"/>
    <xf numFmtId="0" fontId="2" fillId="0" borderId="0" xfId="0" applyFont="1" applyAlignment="1">
      <alignment horizontal="left"/>
    </xf>
    <xf numFmtId="3" fontId="0" fillId="0" borderId="0" xfId="0" applyNumberFormat="1"/>
    <xf numFmtId="0" fontId="5" fillId="0" borderId="0" xfId="0" applyFont="1"/>
    <xf numFmtId="3" fontId="8" fillId="0" borderId="1" xfId="0" applyNumberFormat="1" applyFont="1" applyBorder="1"/>
    <xf numFmtId="0" fontId="13" fillId="0" borderId="0" xfId="0" applyFont="1"/>
    <xf numFmtId="0" fontId="6" fillId="0" borderId="3" xfId="0" applyFont="1" applyBorder="1" applyAlignment="1"/>
    <xf numFmtId="0" fontId="14" fillId="0" borderId="4" xfId="0" applyFont="1" applyBorder="1"/>
    <xf numFmtId="0" fontId="14" fillId="0" borderId="1" xfId="0" applyFont="1" applyBorder="1"/>
    <xf numFmtId="0" fontId="14" fillId="0" borderId="2" xfId="0" applyFont="1" applyBorder="1"/>
    <xf numFmtId="0" fontId="15" fillId="0" borderId="0" xfId="0" applyFont="1" applyAlignment="1">
      <alignment horizontal="left"/>
    </xf>
    <xf numFmtId="0" fontId="12" fillId="0" borderId="0" xfId="0" quotePrefix="1" applyFont="1" applyAlignment="1">
      <alignment horizontal="left"/>
    </xf>
    <xf numFmtId="0" fontId="2" fillId="0" borderId="0" xfId="0" quotePrefix="1" applyFont="1" applyAlignment="1">
      <alignment horizontal="left"/>
    </xf>
    <xf numFmtId="0" fontId="17" fillId="0" borderId="1" xfId="0" applyFont="1" applyBorder="1"/>
    <xf numFmtId="0" fontId="14" fillId="0" borderId="1" xfId="0" applyFont="1" applyBorder="1" applyAlignment="1">
      <alignment horizontal="center"/>
    </xf>
    <xf numFmtId="0" fontId="17" fillId="0" borderId="1" xfId="0" applyFont="1" applyBorder="1" applyAlignment="1">
      <alignment horizontal="center"/>
    </xf>
    <xf numFmtId="0" fontId="14" fillId="0" borderId="2" xfId="0" applyFont="1" applyBorder="1" applyAlignment="1">
      <alignment horizontal="center"/>
    </xf>
    <xf numFmtId="0" fontId="9" fillId="0" borderId="5" xfId="0" applyFont="1" applyBorder="1"/>
    <xf numFmtId="0" fontId="18" fillId="0" borderId="0" xfId="0" applyFont="1"/>
    <xf numFmtId="0" fontId="14" fillId="0" borderId="0" xfId="0" applyFont="1"/>
    <xf numFmtId="0" fontId="19" fillId="0" borderId="0" xfId="0" applyFont="1"/>
    <xf numFmtId="0" fontId="7" fillId="0" borderId="0" xfId="0" applyFont="1"/>
    <xf numFmtId="0" fontId="20" fillId="0" borderId="0" xfId="0" applyFont="1"/>
    <xf numFmtId="3" fontId="19" fillId="0" borderId="0" xfId="0" applyNumberFormat="1" applyFont="1"/>
    <xf numFmtId="0" fontId="22" fillId="0" borderId="0" xfId="0" applyFont="1"/>
    <xf numFmtId="0" fontId="25" fillId="0" borderId="0" xfId="0" applyFont="1"/>
    <xf numFmtId="164" fontId="0" fillId="0" borderId="0" xfId="0" applyNumberFormat="1"/>
    <xf numFmtId="0" fontId="4" fillId="0" borderId="0" xfId="0" quotePrefix="1" applyFont="1" applyAlignment="1">
      <alignment horizontal="left"/>
    </xf>
    <xf numFmtId="0" fontId="15" fillId="0" borderId="0" xfId="0" applyFont="1"/>
    <xf numFmtId="164" fontId="21" fillId="0" borderId="9" xfId="1" applyNumberFormat="1" applyFont="1" applyBorder="1" applyAlignment="1">
      <alignment horizontal="center"/>
    </xf>
    <xf numFmtId="0" fontId="10" fillId="0" borderId="0" xfId="0" applyFont="1"/>
    <xf numFmtId="0" fontId="21" fillId="0" borderId="0" xfId="0" applyFont="1"/>
    <xf numFmtId="164" fontId="0" fillId="0" borderId="0" xfId="1" applyNumberFormat="1" applyFont="1"/>
    <xf numFmtId="3" fontId="7" fillId="0" borderId="0" xfId="0" applyNumberFormat="1" applyFont="1"/>
    <xf numFmtId="164" fontId="7" fillId="0" borderId="0" xfId="1" applyNumberFormat="1" applyFont="1"/>
    <xf numFmtId="3" fontId="8" fillId="0" borderId="10" xfId="0" applyNumberFormat="1" applyFont="1" applyBorder="1"/>
    <xf numFmtId="0" fontId="8" fillId="0" borderId="1" xfId="0" applyFont="1" applyBorder="1"/>
    <xf numFmtId="0" fontId="7" fillId="0" borderId="4" xfId="0" applyFont="1" applyBorder="1"/>
    <xf numFmtId="0" fontId="7" fillId="0" borderId="1" xfId="0" applyFont="1" applyBorder="1"/>
    <xf numFmtId="0" fontId="7" fillId="0" borderId="1" xfId="0" quotePrefix="1" applyFont="1" applyBorder="1" applyAlignment="1">
      <alignment horizontal="center"/>
    </xf>
    <xf numFmtId="0" fontId="7" fillId="0" borderId="1" xfId="0" applyFont="1" applyBorder="1" applyAlignment="1">
      <alignment horizontal="center"/>
    </xf>
    <xf numFmtId="0" fontId="7" fillId="0" borderId="5" xfId="0" applyFont="1"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wrapText="1"/>
    </xf>
    <xf numFmtId="0" fontId="7" fillId="0" borderId="2" xfId="0" applyFont="1" applyBorder="1" applyAlignment="1">
      <alignment horizontal="center"/>
    </xf>
    <xf numFmtId="164" fontId="7" fillId="0" borderId="0" xfId="0" applyNumberFormat="1" applyFont="1"/>
    <xf numFmtId="0" fontId="7" fillId="0" borderId="6" xfId="0" applyFont="1" applyBorder="1" applyAlignment="1">
      <alignment horizontal="center"/>
    </xf>
    <xf numFmtId="164" fontId="21" fillId="0" borderId="0" xfId="1" applyNumberFormat="1" applyFont="1"/>
    <xf numFmtId="164" fontId="13" fillId="0" borderId="0" xfId="1" applyNumberFormat="1" applyFont="1"/>
    <xf numFmtId="0" fontId="36" fillId="0" borderId="6" xfId="5" applyNumberFormat="1" applyFont="1" applyFill="1" applyBorder="1" applyAlignment="1">
      <alignment vertical="top"/>
    </xf>
    <xf numFmtId="0" fontId="37" fillId="0" borderId="6" xfId="4" applyNumberFormat="1" applyFont="1" applyFill="1" applyBorder="1" applyAlignment="1">
      <alignment vertical="top"/>
    </xf>
    <xf numFmtId="0" fontId="37" fillId="0" borderId="6" xfId="4" applyNumberFormat="1" applyFont="1" applyFill="1" applyBorder="1" applyAlignment="1">
      <alignment vertical="top" shrinkToFit="1"/>
    </xf>
    <xf numFmtId="41" fontId="37" fillId="0" borderId="6" xfId="4" applyNumberFormat="1" applyFont="1" applyFill="1" applyBorder="1" applyAlignment="1">
      <alignment vertical="top" shrinkToFit="1"/>
    </xf>
    <xf numFmtId="0" fontId="37" fillId="0" borderId="7" xfId="5" applyNumberFormat="1" applyFont="1" applyFill="1" applyBorder="1" applyAlignment="1">
      <alignment vertical="top"/>
    </xf>
    <xf numFmtId="0" fontId="36" fillId="0" borderId="1" xfId="5" applyNumberFormat="1" applyFont="1" applyFill="1" applyBorder="1" applyAlignment="1">
      <alignment vertical="top"/>
    </xf>
    <xf numFmtId="0" fontId="38" fillId="0" borderId="1" xfId="5" applyNumberFormat="1" applyFont="1" applyFill="1" applyBorder="1" applyAlignment="1">
      <alignment vertical="top"/>
    </xf>
    <xf numFmtId="0" fontId="38" fillId="0" borderId="1" xfId="5" applyNumberFormat="1" applyFont="1" applyFill="1" applyBorder="1" applyAlignment="1">
      <alignment vertical="top" wrapText="1"/>
    </xf>
    <xf numFmtId="0" fontId="39" fillId="0" borderId="1" xfId="5" applyNumberFormat="1" applyFont="1" applyFill="1" applyBorder="1" applyAlignment="1">
      <alignment vertical="top"/>
    </xf>
    <xf numFmtId="41" fontId="36" fillId="0" borderId="6" xfId="0" applyNumberFormat="1" applyFont="1" applyBorder="1" applyAlignment="1">
      <alignment vertical="center"/>
    </xf>
    <xf numFmtId="41" fontId="40" fillId="0" borderId="6" xfId="2" applyNumberFormat="1" applyFont="1" applyFill="1" applyBorder="1" applyAlignment="1">
      <alignment vertical="center"/>
    </xf>
    <xf numFmtId="41" fontId="36" fillId="0" borderId="10" xfId="4" applyNumberFormat="1" applyFont="1" applyFill="1" applyBorder="1" applyAlignment="1">
      <alignment vertical="center"/>
    </xf>
    <xf numFmtId="41" fontId="37" fillId="0" borderId="1" xfId="4" applyNumberFormat="1" applyFont="1" applyFill="1" applyBorder="1" applyAlignment="1">
      <alignment vertical="center"/>
    </xf>
    <xf numFmtId="41" fontId="36" fillId="0" borderId="1" xfId="4" applyNumberFormat="1" applyFont="1" applyFill="1" applyBorder="1" applyAlignment="1">
      <alignment vertical="center"/>
    </xf>
    <xf numFmtId="0" fontId="40" fillId="0" borderId="1" xfId="5" applyNumberFormat="1" applyFont="1" applyFill="1" applyBorder="1" applyAlignment="1">
      <alignment vertical="top"/>
    </xf>
    <xf numFmtId="41" fontId="38" fillId="0" borderId="1" xfId="4" applyNumberFormat="1" applyFont="1" applyFill="1" applyBorder="1" applyAlignment="1">
      <alignment vertical="center"/>
    </xf>
    <xf numFmtId="41" fontId="40" fillId="0" borderId="1" xfId="4" applyNumberFormat="1" applyFont="1" applyFill="1" applyBorder="1" applyAlignment="1">
      <alignment vertical="center"/>
    </xf>
    <xf numFmtId="0" fontId="36" fillId="0" borderId="7" xfId="5" applyNumberFormat="1" applyFont="1" applyFill="1" applyBorder="1" applyAlignment="1">
      <alignment vertical="top"/>
    </xf>
    <xf numFmtId="41" fontId="36" fillId="0" borderId="8" xfId="4" applyNumberFormat="1" applyFont="1" applyFill="1" applyBorder="1" applyAlignment="1">
      <alignment vertical="center"/>
    </xf>
    <xf numFmtId="41" fontId="37" fillId="0" borderId="6" xfId="4" applyNumberFormat="1" applyFont="1" applyFill="1" applyBorder="1" applyAlignment="1">
      <alignment vertical="center"/>
    </xf>
    <xf numFmtId="41" fontId="37" fillId="0" borderId="6" xfId="0" applyNumberFormat="1" applyFont="1" applyBorder="1" applyAlignment="1">
      <alignment vertical="center"/>
    </xf>
    <xf numFmtId="0" fontId="41" fillId="0" borderId="4" xfId="0" applyFont="1" applyBorder="1" applyAlignment="1">
      <alignment horizontal="center"/>
    </xf>
    <xf numFmtId="164" fontId="42" fillId="0" borderId="4" xfId="1" applyNumberFormat="1" applyFont="1" applyBorder="1"/>
    <xf numFmtId="0" fontId="42" fillId="0" borderId="1" xfId="0" applyFont="1" applyBorder="1"/>
    <xf numFmtId="164" fontId="42" fillId="0" borderId="1" xfId="1" applyNumberFormat="1" applyFont="1" applyBorder="1"/>
    <xf numFmtId="164" fontId="41" fillId="0" borderId="11" xfId="1" applyNumberFormat="1" applyFont="1" applyBorder="1" applyAlignment="1">
      <alignment vertical="center"/>
    </xf>
    <xf numFmtId="0" fontId="42" fillId="0" borderId="1" xfId="0" quotePrefix="1" applyFont="1" applyBorder="1"/>
    <xf numFmtId="164" fontId="41" fillId="0" borderId="1" xfId="1" applyNumberFormat="1" applyFont="1" applyBorder="1" applyAlignment="1">
      <alignment vertical="center"/>
    </xf>
    <xf numFmtId="0" fontId="41" fillId="0" borderId="1" xfId="0" applyFont="1" applyBorder="1" applyAlignment="1">
      <alignment horizontal="center"/>
    </xf>
    <xf numFmtId="164" fontId="42" fillId="0" borderId="1" xfId="1" applyNumberFormat="1" applyFont="1" applyBorder="1" applyAlignment="1">
      <alignment vertical="center"/>
    </xf>
    <xf numFmtId="0" fontId="41" fillId="0" borderId="1" xfId="0" quotePrefix="1" applyFont="1" applyBorder="1"/>
    <xf numFmtId="0" fontId="41" fillId="0" borderId="2" xfId="0" quotePrefix="1" applyFont="1" applyBorder="1"/>
    <xf numFmtId="164" fontId="42" fillId="0" borderId="2" xfId="1" applyNumberFormat="1" applyFont="1" applyBorder="1"/>
    <xf numFmtId="164" fontId="41" fillId="0" borderId="2" xfId="1" applyNumberFormat="1" applyFont="1" applyBorder="1" applyAlignment="1">
      <alignment vertical="center"/>
    </xf>
    <xf numFmtId="0" fontId="43" fillId="0" borderId="0" xfId="0" applyFont="1"/>
    <xf numFmtId="164" fontId="4" fillId="0" borderId="8" xfId="1" applyNumberFormat="1" applyFont="1" applyBorder="1" applyAlignment="1">
      <alignment horizontal="right"/>
    </xf>
    <xf numFmtId="3" fontId="8" fillId="0" borderId="11" xfId="0" applyNumberFormat="1" applyFont="1" applyBorder="1"/>
    <xf numFmtId="167" fontId="0" fillId="0" borderId="0" xfId="1" applyNumberFormat="1" applyFont="1"/>
    <xf numFmtId="0" fontId="36" fillId="0" borderId="0" xfId="3" applyFont="1"/>
    <xf numFmtId="0" fontId="44" fillId="0" borderId="0" xfId="3" applyFont="1"/>
    <xf numFmtId="41" fontId="44" fillId="0" borderId="0" xfId="3" applyNumberFormat="1" applyFont="1"/>
    <xf numFmtId="0" fontId="45" fillId="0" borderId="0" xfId="3" applyFont="1"/>
    <xf numFmtId="0" fontId="46" fillId="0" borderId="0" xfId="3" applyFont="1" applyAlignment="1">
      <alignment horizontal="right"/>
    </xf>
    <xf numFmtId="0" fontId="36" fillId="0" borderId="10" xfId="4" applyNumberFormat="1" applyFont="1" applyFill="1" applyBorder="1" applyAlignment="1">
      <alignment horizontal="center" vertical="top"/>
    </xf>
    <xf numFmtId="41" fontId="36" fillId="0" borderId="10" xfId="4" applyNumberFormat="1" applyFont="1" applyFill="1" applyBorder="1" applyAlignment="1">
      <alignment horizontal="center" vertical="top"/>
    </xf>
    <xf numFmtId="0" fontId="36" fillId="0" borderId="8" xfId="4" applyNumberFormat="1" applyFont="1" applyFill="1" applyBorder="1" applyAlignment="1">
      <alignment horizontal="center" vertical="top"/>
    </xf>
    <xf numFmtId="41" fontId="36" fillId="0" borderId="8" xfId="4" applyNumberFormat="1" applyFont="1" applyFill="1" applyBorder="1" applyAlignment="1">
      <alignment horizontal="center" vertical="top"/>
    </xf>
    <xf numFmtId="0" fontId="36" fillId="0" borderId="13" xfId="5" applyNumberFormat="1" applyFont="1" applyFill="1" applyBorder="1" applyAlignment="1">
      <alignment vertical="top"/>
    </xf>
    <xf numFmtId="0" fontId="47" fillId="0" borderId="0" xfId="0" applyFont="1" applyAlignment="1"/>
    <xf numFmtId="164" fontId="48" fillId="0" borderId="0" xfId="1" applyNumberFormat="1" applyFont="1" applyAlignment="1"/>
    <xf numFmtId="164" fontId="41" fillId="0" borderId="0" xfId="1" applyNumberFormat="1" applyFont="1" applyBorder="1" applyAlignment="1">
      <alignment vertical="center"/>
    </xf>
    <xf numFmtId="166" fontId="0" fillId="0" borderId="0" xfId="1" applyNumberFormat="1" applyFont="1"/>
    <xf numFmtId="165" fontId="21" fillId="0" borderId="0" xfId="1" applyNumberFormat="1" applyFont="1"/>
    <xf numFmtId="164" fontId="21" fillId="0" borderId="0" xfId="0" applyNumberFormat="1" applyFont="1"/>
    <xf numFmtId="1" fontId="0" fillId="0" borderId="0" xfId="0" applyNumberFormat="1"/>
    <xf numFmtId="41" fontId="38" fillId="0" borderId="1" xfId="4" applyNumberFormat="1" applyFont="1" applyFill="1" applyBorder="1" applyAlignment="1">
      <alignment vertical="top"/>
    </xf>
    <xf numFmtId="41" fontId="37" fillId="0" borderId="1" xfId="4" applyNumberFormat="1" applyFont="1" applyFill="1" applyBorder="1" applyAlignment="1">
      <alignment vertical="top"/>
    </xf>
    <xf numFmtId="41" fontId="36" fillId="0" borderId="1" xfId="4" applyNumberFormat="1" applyFont="1" applyFill="1" applyBorder="1" applyAlignment="1">
      <alignment vertical="top"/>
    </xf>
    <xf numFmtId="41" fontId="40" fillId="0" borderId="1" xfId="4" applyNumberFormat="1" applyFont="1" applyFill="1" applyBorder="1" applyAlignment="1">
      <alignment vertical="top"/>
    </xf>
    <xf numFmtId="41" fontId="36" fillId="0" borderId="8" xfId="4" applyNumberFormat="1" applyFont="1" applyFill="1" applyBorder="1" applyAlignment="1">
      <alignment vertical="top"/>
    </xf>
    <xf numFmtId="0" fontId="31" fillId="0" borderId="5" xfId="0" applyFont="1" applyBorder="1" applyAlignment="1">
      <alignment horizontal="justify" vertical="center" wrapText="1"/>
    </xf>
    <xf numFmtId="0" fontId="31" fillId="0" borderId="8" xfId="0" applyFont="1" applyBorder="1" applyAlignment="1">
      <alignment horizontal="left" wrapText="1"/>
    </xf>
    <xf numFmtId="3" fontId="31" fillId="0" borderId="8" xfId="0" applyNumberFormat="1" applyFont="1" applyBorder="1"/>
    <xf numFmtId="0" fontId="32" fillId="0" borderId="12" xfId="0" quotePrefix="1" applyFont="1" applyBorder="1" applyAlignment="1">
      <alignment horizontal="left" wrapText="1"/>
    </xf>
    <xf numFmtId="3" fontId="32" fillId="0" borderId="12" xfId="0" applyNumberFormat="1" applyFont="1" applyBorder="1"/>
    <xf numFmtId="0" fontId="32" fillId="0" borderId="12" xfId="0" quotePrefix="1" applyFont="1" applyBorder="1"/>
    <xf numFmtId="0" fontId="31" fillId="0" borderId="12" xfId="0" applyFont="1" applyBorder="1" applyAlignment="1">
      <alignment horizontal="left" wrapText="1"/>
    </xf>
    <xf numFmtId="3" fontId="31" fillId="0" borderId="12" xfId="0" applyNumberFormat="1" applyFont="1" applyBorder="1"/>
    <xf numFmtId="0" fontId="0" fillId="2" borderId="0" xfId="0" applyFill="1"/>
    <xf numFmtId="0" fontId="29" fillId="2" borderId="0" xfId="0" applyFont="1" applyFill="1"/>
    <xf numFmtId="3" fontId="29" fillId="2" borderId="0" xfId="0" applyNumberFormat="1" applyFont="1" applyFill="1"/>
    <xf numFmtId="0" fontId="49" fillId="2" borderId="0" xfId="0" applyFont="1" applyFill="1"/>
    <xf numFmtId="0" fontId="35" fillId="2" borderId="0" xfId="0" applyFont="1" applyFill="1"/>
    <xf numFmtId="0" fontId="50" fillId="2" borderId="0" xfId="0" applyFont="1" applyFill="1"/>
    <xf numFmtId="0" fontId="35" fillId="2" borderId="0" xfId="0" applyFont="1" applyFill="1" applyAlignment="1">
      <alignment horizontal="center"/>
    </xf>
    <xf numFmtId="0" fontId="7" fillId="2" borderId="0" xfId="0" applyFont="1" applyFill="1"/>
    <xf numFmtId="0" fontId="7" fillId="2" borderId="0" xfId="0" applyFont="1" applyFill="1" applyAlignment="1">
      <alignment horizontal="center"/>
    </xf>
    <xf numFmtId="0" fontId="7" fillId="2" borderId="10" xfId="0" applyFont="1" applyFill="1" applyBorder="1"/>
    <xf numFmtId="0" fontId="7" fillId="2" borderId="7" xfId="0" applyFont="1" applyFill="1" applyBorder="1"/>
    <xf numFmtId="0" fontId="51" fillId="3" borderId="0" xfId="0" applyFont="1" applyFill="1"/>
    <xf numFmtId="41" fontId="36" fillId="2" borderId="13" xfId="4" applyNumberFormat="1" applyFont="1" applyFill="1" applyBorder="1" applyAlignment="1">
      <alignment vertical="center"/>
    </xf>
    <xf numFmtId="0" fontId="52" fillId="0" borderId="0" xfId="0" quotePrefix="1" applyFont="1" applyAlignment="1">
      <alignment horizontal="left"/>
    </xf>
    <xf numFmtId="0" fontId="53" fillId="0" borderId="0" xfId="0" applyFont="1"/>
    <xf numFmtId="164" fontId="54" fillId="0" borderId="0" xfId="1" quotePrefix="1" applyNumberFormat="1" applyFont="1" applyBorder="1" applyAlignment="1">
      <alignment horizontal="left"/>
    </xf>
    <xf numFmtId="0" fontId="53" fillId="0" borderId="0" xfId="0" applyFont="1" applyBorder="1" applyAlignment="1">
      <alignment horizontal="center"/>
    </xf>
    <xf numFmtId="0" fontId="55" fillId="0" borderId="0" xfId="0" applyFont="1" applyAlignment="1">
      <alignment horizontal="left"/>
    </xf>
    <xf numFmtId="0" fontId="56" fillId="0" borderId="0" xfId="0" applyFont="1"/>
    <xf numFmtId="0" fontId="53" fillId="0" borderId="0" xfId="0" quotePrefix="1" applyFont="1" applyAlignment="1">
      <alignment horizontal="left"/>
    </xf>
    <xf numFmtId="0" fontId="57" fillId="0" borderId="0" xfId="0" applyFont="1"/>
    <xf numFmtId="0" fontId="59" fillId="0" borderId="0" xfId="0" applyFont="1"/>
    <xf numFmtId="0" fontId="54" fillId="0" borderId="6" xfId="0" applyFont="1" applyBorder="1" applyAlignment="1">
      <alignment horizontal="center" vertical="center"/>
    </xf>
    <xf numFmtId="0" fontId="54" fillId="0" borderId="6" xfId="0" applyFont="1" applyBorder="1" applyAlignment="1">
      <alignment horizontal="center" vertical="center" wrapText="1"/>
    </xf>
    <xf numFmtId="0" fontId="60" fillId="0" borderId="6" xfId="0" applyFont="1" applyBorder="1" applyAlignment="1">
      <alignment horizontal="center" vertical="center" wrapText="1"/>
    </xf>
    <xf numFmtId="0" fontId="54" fillId="0" borderId="6" xfId="0" applyFont="1" applyBorder="1" applyAlignment="1">
      <alignment horizontal="center"/>
    </xf>
    <xf numFmtId="0" fontId="61" fillId="0" borderId="6" xfId="0" applyFont="1" applyBorder="1" applyAlignment="1">
      <alignment horizontal="center"/>
    </xf>
    <xf numFmtId="0" fontId="52" fillId="0" borderId="6" xfId="0" applyFont="1" applyBorder="1" applyAlignment="1">
      <alignment horizontal="center"/>
    </xf>
    <xf numFmtId="164" fontId="62" fillId="0" borderId="7" xfId="1" quotePrefix="1" applyNumberFormat="1" applyFont="1" applyBorder="1" applyAlignment="1">
      <alignment horizontal="left"/>
    </xf>
    <xf numFmtId="0" fontId="62" fillId="0" borderId="7" xfId="0" applyFont="1" applyBorder="1" applyAlignment="1">
      <alignment horizontal="center"/>
    </xf>
    <xf numFmtId="164" fontId="62" fillId="0" borderId="7" xfId="1" quotePrefix="1" applyNumberFormat="1" applyFont="1" applyBorder="1" applyAlignment="1">
      <alignment horizontal="right"/>
    </xf>
    <xf numFmtId="0" fontId="62" fillId="0" borderId="4" xfId="0" applyFont="1" applyBorder="1" applyAlignment="1">
      <alignment horizontal="center"/>
    </xf>
    <xf numFmtId="164" fontId="62" fillId="0" borderId="4" xfId="1" quotePrefix="1" applyNumberFormat="1" applyFont="1" applyBorder="1" applyAlignment="1">
      <alignment horizontal="right"/>
    </xf>
    <xf numFmtId="164" fontId="62" fillId="0" borderId="1" xfId="1" quotePrefix="1" applyNumberFormat="1" applyFont="1" applyBorder="1" applyAlignment="1">
      <alignment horizontal="left"/>
    </xf>
    <xf numFmtId="0" fontId="53" fillId="0" borderId="1" xfId="0" quotePrefix="1" applyFont="1" applyBorder="1" applyAlignment="1">
      <alignment horizontal="left"/>
    </xf>
    <xf numFmtId="0" fontId="53" fillId="0" borderId="1" xfId="0" applyFont="1" applyBorder="1" applyAlignment="1">
      <alignment horizontal="center"/>
    </xf>
    <xf numFmtId="164" fontId="53" fillId="0" borderId="1" xfId="0" quotePrefix="1" applyNumberFormat="1" applyFont="1" applyBorder="1" applyAlignment="1">
      <alignment horizontal="left"/>
    </xf>
    <xf numFmtId="164" fontId="53" fillId="0" borderId="1" xfId="1" applyNumberFormat="1" applyFont="1" applyBorder="1"/>
    <xf numFmtId="164" fontId="62" fillId="0" borderId="1" xfId="1" quotePrefix="1" applyNumberFormat="1" applyFont="1" applyBorder="1" applyAlignment="1">
      <alignment horizontal="center"/>
    </xf>
    <xf numFmtId="164" fontId="62" fillId="0" borderId="1" xfId="1" applyNumberFormat="1" applyFont="1" applyBorder="1" applyAlignment="1">
      <alignment horizontal="center"/>
    </xf>
    <xf numFmtId="164" fontId="62" fillId="0" borderId="1" xfId="0" quotePrefix="1" applyNumberFormat="1" applyFont="1" applyBorder="1" applyAlignment="1">
      <alignment horizontal="left"/>
    </xf>
    <xf numFmtId="164" fontId="62" fillId="0" borderId="1" xfId="1" applyNumberFormat="1" applyFont="1" applyBorder="1"/>
    <xf numFmtId="0" fontId="53" fillId="0" borderId="1" xfId="0" applyFont="1" applyBorder="1"/>
    <xf numFmtId="0" fontId="53" fillId="0" borderId="1" xfId="0" applyFont="1" applyBorder="1" applyAlignment="1">
      <alignment horizontal="left"/>
    </xf>
    <xf numFmtId="164" fontId="62" fillId="0" borderId="1" xfId="1" quotePrefix="1" applyNumberFormat="1" applyFont="1" applyBorder="1" applyAlignment="1">
      <alignment horizontal="right"/>
    </xf>
    <xf numFmtId="0" fontId="62" fillId="0" borderId="1" xfId="0" applyFont="1" applyBorder="1" applyAlignment="1">
      <alignment horizontal="center"/>
    </xf>
    <xf numFmtId="164" fontId="53" fillId="0" borderId="1" xfId="1" applyNumberFormat="1" applyFont="1" applyBorder="1" applyAlignment="1">
      <alignment horizontal="center"/>
    </xf>
    <xf numFmtId="0" fontId="53" fillId="0" borderId="2" xfId="0" quotePrefix="1" applyFont="1" applyBorder="1" applyAlignment="1">
      <alignment horizontal="left"/>
    </xf>
    <xf numFmtId="0" fontId="53" fillId="0" borderId="2" xfId="0" applyFont="1" applyBorder="1" applyAlignment="1">
      <alignment horizontal="center"/>
    </xf>
    <xf numFmtId="164" fontId="62" fillId="0" borderId="2" xfId="1" quotePrefix="1" applyNumberFormat="1" applyFont="1" applyBorder="1" applyAlignment="1">
      <alignment horizontal="left"/>
    </xf>
    <xf numFmtId="0" fontId="62" fillId="0" borderId="6" xfId="0" quotePrefix="1" applyFont="1" applyBorder="1" applyAlignment="1">
      <alignment horizontal="center"/>
    </xf>
    <xf numFmtId="0" fontId="62" fillId="0" borderId="6" xfId="0" applyFont="1" applyBorder="1" applyAlignment="1">
      <alignment horizontal="center"/>
    </xf>
    <xf numFmtId="164" fontId="62" fillId="0" borderId="6" xfId="1" applyNumberFormat="1" applyFont="1" applyBorder="1"/>
    <xf numFmtId="0" fontId="62" fillId="0" borderId="7" xfId="0" quotePrefix="1" applyFont="1" applyBorder="1" applyAlignment="1">
      <alignment horizontal="left"/>
    </xf>
    <xf numFmtId="0" fontId="62" fillId="0" borderId="5" xfId="0" applyFont="1" applyBorder="1" applyAlignment="1">
      <alignment horizontal="center"/>
    </xf>
    <xf numFmtId="164" fontId="62" fillId="0" borderId="5" xfId="1" quotePrefix="1" applyNumberFormat="1" applyFont="1" applyBorder="1" applyAlignment="1">
      <alignment horizontal="right"/>
    </xf>
    <xf numFmtId="0" fontId="62" fillId="0" borderId="8" xfId="0" applyFont="1" applyBorder="1" applyAlignment="1">
      <alignment horizontal="center"/>
    </xf>
    <xf numFmtId="164" fontId="62" fillId="0" borderId="8" xfId="1" applyNumberFormat="1" applyFont="1" applyBorder="1"/>
    <xf numFmtId="0" fontId="1" fillId="0" borderId="0" xfId="0" applyFont="1"/>
    <xf numFmtId="164" fontId="1" fillId="0" borderId="0" xfId="0" applyNumberFormat="1" applyFont="1"/>
    <xf numFmtId="0" fontId="53" fillId="0" borderId="0" xfId="0" applyFont="1" applyBorder="1"/>
    <xf numFmtId="0" fontId="59" fillId="0" borderId="0" xfId="0" quotePrefix="1" applyFont="1" applyBorder="1" applyAlignment="1"/>
    <xf numFmtId="164" fontId="53" fillId="0" borderId="0" xfId="0" applyNumberFormat="1" applyFont="1"/>
    <xf numFmtId="0" fontId="55" fillId="0" borderId="0" xfId="0" applyFont="1" applyBorder="1" applyAlignment="1">
      <alignment horizontal="center"/>
    </xf>
    <xf numFmtId="0" fontId="55" fillId="0" borderId="0" xfId="0" applyFont="1" applyAlignment="1">
      <alignment horizontal="center"/>
    </xf>
    <xf numFmtId="164" fontId="55" fillId="0" borderId="0" xfId="1" applyNumberFormat="1" applyFont="1"/>
    <xf numFmtId="0" fontId="62" fillId="0" borderId="10" xfId="0" applyFont="1" applyBorder="1" applyAlignment="1">
      <alignment horizontal="center" wrapText="1"/>
    </xf>
    <xf numFmtId="0" fontId="62" fillId="0" borderId="10" xfId="0" applyFont="1" applyBorder="1" applyAlignment="1">
      <alignment wrapText="1"/>
    </xf>
    <xf numFmtId="0" fontId="62" fillId="0" borderId="11" xfId="0" applyFont="1" applyBorder="1" applyAlignment="1">
      <alignment horizontal="center"/>
    </xf>
    <xf numFmtId="0" fontId="62" fillId="0" borderId="11" xfId="0" applyFont="1" applyBorder="1"/>
    <xf numFmtId="0" fontId="62" fillId="0" borderId="11" xfId="0" applyFont="1" applyBorder="1" applyAlignment="1">
      <alignment horizontal="center" wrapText="1"/>
    </xf>
    <xf numFmtId="0" fontId="62" fillId="0" borderId="11" xfId="0" applyFont="1" applyBorder="1" applyAlignment="1">
      <alignment wrapText="1"/>
    </xf>
    <xf numFmtId="0" fontId="53" fillId="0" borderId="11" xfId="0" applyFont="1" applyBorder="1" applyAlignment="1">
      <alignment horizontal="center"/>
    </xf>
    <xf numFmtId="0" fontId="53" fillId="0" borderId="11" xfId="0" applyFont="1" applyBorder="1"/>
    <xf numFmtId="0" fontId="62" fillId="0" borderId="8" xfId="0" applyFont="1" applyBorder="1"/>
    <xf numFmtId="0" fontId="55" fillId="0" borderId="14" xfId="0" applyFont="1" applyBorder="1" applyAlignment="1">
      <alignment horizontal="center"/>
    </xf>
    <xf numFmtId="0" fontId="55" fillId="0" borderId="15" xfId="0" applyFont="1" applyBorder="1" applyAlignment="1">
      <alignment horizontal="center"/>
    </xf>
    <xf numFmtId="0" fontId="55" fillId="0" borderId="6" xfId="0" applyFont="1" applyBorder="1" applyAlignment="1">
      <alignment horizontal="center" vertical="center" wrapText="1"/>
    </xf>
    <xf numFmtId="164" fontId="63" fillId="0" borderId="6" xfId="1" applyNumberFormat="1" applyFont="1" applyBorder="1" applyAlignment="1">
      <alignment horizontal="center" vertical="center" wrapText="1"/>
    </xf>
    <xf numFmtId="0" fontId="52" fillId="0" borderId="0" xfId="0" applyFont="1" applyAlignment="1"/>
    <xf numFmtId="0" fontId="55" fillId="0" borderId="0" xfId="0" quotePrefix="1" applyFont="1" applyAlignment="1">
      <alignment horizontal="left"/>
    </xf>
    <xf numFmtId="164" fontId="53" fillId="0" borderId="0" xfId="1" applyNumberFormat="1" applyFont="1" applyBorder="1"/>
    <xf numFmtId="0" fontId="56" fillId="0" borderId="0" xfId="0" applyFont="1" applyBorder="1"/>
    <xf numFmtId="0" fontId="57" fillId="0" borderId="0" xfId="0" applyFont="1" applyBorder="1"/>
    <xf numFmtId="0" fontId="54" fillId="0" borderId="0" xfId="0" applyFont="1" applyBorder="1" applyAlignment="1">
      <alignment horizontal="center"/>
    </xf>
    <xf numFmtId="164" fontId="64" fillId="0" borderId="3" xfId="1" applyNumberFormat="1" applyFont="1" applyBorder="1" applyAlignment="1"/>
    <xf numFmtId="164" fontId="53" fillId="0" borderId="3" xfId="1" applyNumberFormat="1" applyFont="1" applyBorder="1" applyAlignment="1"/>
    <xf numFmtId="0" fontId="57" fillId="0" borderId="11" xfId="0" applyFont="1" applyBorder="1" applyAlignment="1"/>
    <xf numFmtId="0" fontId="62" fillId="0" borderId="11" xfId="0" applyFont="1" applyBorder="1" applyAlignment="1">
      <alignment horizontal="left" vertical="center" wrapText="1"/>
    </xf>
    <xf numFmtId="3" fontId="8" fillId="0" borderId="16" xfId="0" applyNumberFormat="1" applyFont="1" applyBorder="1"/>
    <xf numFmtId="0" fontId="55" fillId="0" borderId="6" xfId="0" applyFont="1" applyBorder="1" applyAlignment="1">
      <alignment horizontal="center"/>
    </xf>
    <xf numFmtId="3" fontId="63" fillId="0" borderId="10" xfId="0" applyNumberFormat="1" applyFont="1" applyBorder="1"/>
    <xf numFmtId="0" fontId="63" fillId="0" borderId="11" xfId="0" applyFont="1" applyBorder="1"/>
    <xf numFmtId="3" fontId="63" fillId="0" borderId="11" xfId="0" applyNumberFormat="1" applyFont="1" applyBorder="1"/>
    <xf numFmtId="3" fontId="57" fillId="0" borderId="11" xfId="0" applyNumberFormat="1" applyFont="1" applyBorder="1"/>
    <xf numFmtId="3" fontId="53" fillId="0" borderId="11" xfId="0" applyNumberFormat="1" applyFont="1" applyBorder="1"/>
    <xf numFmtId="0" fontId="53" fillId="0" borderId="0" xfId="0" applyFont="1" applyAlignment="1"/>
    <xf numFmtId="0" fontId="55" fillId="0" borderId="8" xfId="0" applyFont="1" applyBorder="1" applyAlignment="1">
      <alignment horizontal="center" vertical="center" wrapText="1"/>
    </xf>
    <xf numFmtId="0" fontId="55" fillId="0" borderId="10" xfId="0" applyFont="1" applyBorder="1" applyAlignment="1">
      <alignment horizontal="center"/>
    </xf>
    <xf numFmtId="0" fontId="63" fillId="0" borderId="7" xfId="0" applyFont="1" applyBorder="1"/>
    <xf numFmtId="0" fontId="63" fillId="0" borderId="11" xfId="0" quotePrefix="1" applyFont="1" applyBorder="1" applyAlignment="1">
      <alignment horizontal="center"/>
    </xf>
    <xf numFmtId="0" fontId="63" fillId="0" borderId="11" xfId="0" applyFont="1" applyBorder="1" applyAlignment="1">
      <alignment horizontal="center"/>
    </xf>
    <xf numFmtId="3" fontId="65" fillId="0" borderId="11" xfId="0" applyNumberFormat="1" applyFont="1" applyBorder="1"/>
    <xf numFmtId="0" fontId="66" fillId="0" borderId="11" xfId="0" applyFont="1" applyBorder="1" applyAlignment="1">
      <alignment horizontal="center"/>
    </xf>
    <xf numFmtId="3" fontId="60" fillId="0" borderId="11" xfId="0" applyNumberFormat="1" applyFont="1" applyBorder="1"/>
    <xf numFmtId="0" fontId="60" fillId="0" borderId="11" xfId="0" applyFont="1" applyBorder="1" applyAlignment="1">
      <alignment horizontal="center"/>
    </xf>
    <xf numFmtId="0" fontId="60" fillId="0" borderId="8" xfId="0" applyFont="1" applyBorder="1" applyAlignment="1">
      <alignment horizontal="center"/>
    </xf>
    <xf numFmtId="0" fontId="63" fillId="0" borderId="8" xfId="0" applyFont="1" applyBorder="1" applyAlignment="1">
      <alignment horizontal="center"/>
    </xf>
    <xf numFmtId="3" fontId="60" fillId="0" borderId="8" xfId="0" applyNumberFormat="1" applyFont="1" applyBorder="1"/>
    <xf numFmtId="0" fontId="60" fillId="0" borderId="7" xfId="0" applyFont="1" applyBorder="1"/>
    <xf numFmtId="0" fontId="66" fillId="0" borderId="11" xfId="0" applyFont="1" applyBorder="1"/>
    <xf numFmtId="0" fontId="60" fillId="0" borderId="11" xfId="0" applyFont="1" applyBorder="1"/>
    <xf numFmtId="0" fontId="63" fillId="0" borderId="11" xfId="0" applyFont="1" applyBorder="1" applyAlignment="1">
      <alignment wrapText="1"/>
    </xf>
    <xf numFmtId="0" fontId="60" fillId="0" borderId="8" xfId="0" applyFont="1" applyBorder="1"/>
    <xf numFmtId="0" fontId="54" fillId="0" borderId="0" xfId="0" quotePrefix="1" applyFont="1" applyBorder="1" applyAlignment="1">
      <alignment horizontal="left"/>
    </xf>
    <xf numFmtId="0" fontId="54" fillId="0" borderId="0" xfId="0" applyFont="1" applyBorder="1" applyAlignment="1">
      <alignment horizontal="left"/>
    </xf>
    <xf numFmtId="0" fontId="55" fillId="0" borderId="0" xfId="0" applyFont="1"/>
    <xf numFmtId="0" fontId="62" fillId="0" borderId="0" xfId="0" applyFont="1" applyAlignment="1">
      <alignment horizontal="left"/>
    </xf>
    <xf numFmtId="0" fontId="57" fillId="0" borderId="0" xfId="0" applyFont="1" applyAlignment="1">
      <alignment horizontal="left"/>
    </xf>
    <xf numFmtId="0" fontId="54" fillId="0" borderId="3" xfId="0" applyFont="1" applyBorder="1" applyAlignment="1"/>
    <xf numFmtId="0" fontId="67" fillId="0" borderId="3" xfId="0" applyFont="1" applyBorder="1" applyAlignment="1"/>
    <xf numFmtId="0" fontId="68" fillId="0" borderId="0" xfId="0" quotePrefix="1" applyFont="1" applyAlignment="1">
      <alignment horizontal="left"/>
    </xf>
    <xf numFmtId="0" fontId="60" fillId="0" borderId="0" xfId="0" applyFont="1"/>
    <xf numFmtId="0" fontId="63" fillId="0" borderId="0" xfId="0" applyFont="1"/>
    <xf numFmtId="0" fontId="63" fillId="0" borderId="0" xfId="0" quotePrefix="1" applyFont="1"/>
    <xf numFmtId="0" fontId="63" fillId="0" borderId="0" xfId="0" quotePrefix="1" applyFont="1" applyAlignment="1">
      <alignment horizontal="justify" wrapText="1"/>
    </xf>
    <xf numFmtId="0" fontId="63" fillId="0" borderId="0" xfId="0" applyFont="1" applyAlignment="1">
      <alignment horizontal="justify"/>
    </xf>
    <xf numFmtId="0" fontId="70" fillId="0" borderId="0" xfId="0" applyFont="1"/>
    <xf numFmtId="0" fontId="63" fillId="0" borderId="0" xfId="0" applyFont="1" applyAlignment="1">
      <alignment horizontal="justify" wrapText="1"/>
    </xf>
    <xf numFmtId="0" fontId="60" fillId="0" borderId="0" xfId="0" applyFont="1" applyAlignment="1">
      <alignment horizontal="justify" wrapText="1"/>
    </xf>
    <xf numFmtId="0" fontId="63" fillId="0" borderId="0" xfId="0" applyFont="1" applyAlignment="1">
      <alignment horizontal="center"/>
    </xf>
    <xf numFmtId="3" fontId="63" fillId="0" borderId="0" xfId="0" applyNumberFormat="1" applyFont="1"/>
    <xf numFmtId="0" fontId="60" fillId="0" borderId="0" xfId="0" applyFont="1" applyAlignment="1">
      <alignment horizontal="center"/>
    </xf>
    <xf numFmtId="3" fontId="60" fillId="0" borderId="0" xfId="0" applyNumberFormat="1" applyFont="1"/>
    <xf numFmtId="0" fontId="60" fillId="0" borderId="0" xfId="0" applyFont="1" applyBorder="1" applyAlignment="1">
      <alignment horizontal="center"/>
    </xf>
    <xf numFmtId="0" fontId="63" fillId="0" borderId="0" xfId="0" quotePrefix="1" applyFont="1" applyAlignment="1">
      <alignment horizontal="left" wrapText="1"/>
    </xf>
    <xf numFmtId="0" fontId="53" fillId="0" borderId="0" xfId="0" applyFont="1" applyAlignment="1">
      <alignment horizontal="justify" wrapText="1"/>
    </xf>
    <xf numFmtId="3" fontId="56" fillId="0" borderId="0" xfId="0" applyNumberFormat="1" applyFont="1"/>
    <xf numFmtId="0" fontId="71" fillId="0" borderId="0" xfId="0" applyFont="1"/>
    <xf numFmtId="3" fontId="71" fillId="0" borderId="0" xfId="0" applyNumberFormat="1" applyFont="1"/>
    <xf numFmtId="0" fontId="63" fillId="0" borderId="0" xfId="0" applyFont="1" applyAlignment="1">
      <alignment horizontal="left"/>
    </xf>
    <xf numFmtId="0" fontId="56" fillId="0" borderId="0" xfId="0" applyFont="1" applyAlignment="1">
      <alignment horizontal="justify" wrapText="1"/>
    </xf>
    <xf numFmtId="3" fontId="63" fillId="0" borderId="0" xfId="0" quotePrefix="1" applyNumberFormat="1" applyFont="1" applyAlignment="1">
      <alignment horizontal="center"/>
    </xf>
    <xf numFmtId="3" fontId="63" fillId="0" borderId="0" xfId="0" applyNumberFormat="1" applyFont="1" applyAlignment="1">
      <alignment horizontal="right"/>
    </xf>
    <xf numFmtId="0" fontId="72" fillId="0" borderId="0" xfId="0" applyFont="1" applyAlignment="1">
      <alignment horizontal="center"/>
    </xf>
    <xf numFmtId="0" fontId="62" fillId="0" borderId="0" xfId="0" applyFont="1"/>
    <xf numFmtId="0" fontId="55" fillId="0" borderId="0" xfId="0" applyFont="1" applyAlignment="1"/>
    <xf numFmtId="3" fontId="63" fillId="0" borderId="0" xfId="0" applyNumberFormat="1" applyFont="1" applyAlignment="1">
      <alignment horizontal="center"/>
    </xf>
    <xf numFmtId="0" fontId="60" fillId="0" borderId="0" xfId="0" quotePrefix="1" applyFont="1" applyAlignment="1">
      <alignment horizontal="center"/>
    </xf>
    <xf numFmtId="41" fontId="37" fillId="0" borderId="4" xfId="4" applyNumberFormat="1" applyFont="1" applyFill="1" applyBorder="1" applyAlignment="1"/>
    <xf numFmtId="41" fontId="36" fillId="0" borderId="4" xfId="4" applyNumberFormat="1" applyFont="1" applyFill="1" applyBorder="1" applyAlignment="1"/>
    <xf numFmtId="41" fontId="38" fillId="0" borderId="1" xfId="4" applyNumberFormat="1" applyFont="1" applyFill="1" applyBorder="1" applyAlignment="1"/>
    <xf numFmtId="0" fontId="36" fillId="0" borderId="4" xfId="5" applyNumberFormat="1" applyFont="1" applyFill="1" applyBorder="1" applyAlignment="1">
      <alignment vertical="top"/>
    </xf>
    <xf numFmtId="0" fontId="37" fillId="0" borderId="17" xfId="5" applyNumberFormat="1" applyFont="1" applyFill="1" applyBorder="1" applyAlignment="1">
      <alignment vertical="top"/>
    </xf>
    <xf numFmtId="41" fontId="36" fillId="0" borderId="17" xfId="4" applyNumberFormat="1" applyFont="1" applyFill="1" applyBorder="1" applyAlignment="1"/>
    <xf numFmtId="0" fontId="62" fillId="0" borderId="0" xfId="0" quotePrefix="1" applyFont="1" applyAlignment="1">
      <alignment horizontal="left"/>
    </xf>
    <xf numFmtId="0" fontId="62" fillId="0" borderId="0" xfId="0" quotePrefix="1" applyFont="1" applyAlignment="1"/>
    <xf numFmtId="0" fontId="73" fillId="0" borderId="0" xfId="0" applyFont="1" applyAlignment="1">
      <alignment horizontal="left"/>
    </xf>
    <xf numFmtId="0" fontId="3" fillId="0" borderId="0" xfId="0" applyFont="1"/>
    <xf numFmtId="3" fontId="21" fillId="0" borderId="0" xfId="0" applyNumberFormat="1" applyFont="1"/>
    <xf numFmtId="3" fontId="31" fillId="0" borderId="5" xfId="0" applyNumberFormat="1" applyFont="1" applyBorder="1"/>
    <xf numFmtId="3" fontId="31" fillId="0" borderId="7" xfId="0" applyNumberFormat="1" applyFont="1" applyBorder="1"/>
    <xf numFmtId="0" fontId="54" fillId="0" borderId="0" xfId="0" applyFont="1" applyAlignment="1">
      <alignment horizontal="center"/>
    </xf>
    <xf numFmtId="0" fontId="58" fillId="0" borderId="0" xfId="0" quotePrefix="1" applyFont="1" applyAlignment="1">
      <alignment horizontal="center"/>
    </xf>
    <xf numFmtId="0" fontId="62" fillId="0" borderId="0" xfId="0" applyFont="1" applyAlignment="1">
      <alignment horizontal="center"/>
    </xf>
    <xf numFmtId="0" fontId="55" fillId="0" borderId="10" xfId="0" applyFont="1" applyBorder="1" applyAlignment="1">
      <alignment horizontal="center" vertical="center" wrapText="1"/>
    </xf>
    <xf numFmtId="0" fontId="55" fillId="0" borderId="8" xfId="0" applyFont="1" applyBorder="1" applyAlignment="1">
      <alignment horizontal="center" vertical="center" wrapText="1"/>
    </xf>
    <xf numFmtId="0" fontId="54" fillId="0" borderId="0" xfId="0" applyFont="1" applyBorder="1" applyAlignment="1">
      <alignment horizontal="center"/>
    </xf>
    <xf numFmtId="0" fontId="52" fillId="0" borderId="0" xfId="0" applyFont="1" applyAlignment="1">
      <alignment horizontal="center"/>
    </xf>
    <xf numFmtId="0" fontId="30" fillId="0" borderId="0" xfId="0" applyFont="1" applyAlignment="1">
      <alignment horizontal="center"/>
    </xf>
    <xf numFmtId="0" fontId="6" fillId="0" borderId="0" xfId="0" applyFont="1" applyAlignment="1">
      <alignment horizontal="center"/>
    </xf>
    <xf numFmtId="0" fontId="11" fillId="0" borderId="0" xfId="0" applyFont="1" applyAlignment="1">
      <alignment horizont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7" fillId="0" borderId="0" xfId="0" applyFont="1" applyAlignment="1">
      <alignment horizontal="center"/>
    </xf>
    <xf numFmtId="0" fontId="63" fillId="0" borderId="14" xfId="0" applyFont="1" applyBorder="1" applyAlignment="1">
      <alignment horizontal="center"/>
    </xf>
    <xf numFmtId="0" fontId="63" fillId="0" borderId="15" xfId="0" applyFont="1" applyBorder="1" applyAlignment="1">
      <alignment horizontal="center"/>
    </xf>
    <xf numFmtId="0" fontId="63" fillId="0" borderId="10"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0" xfId="0" quotePrefix="1" applyNumberFormat="1" applyFont="1" applyAlignment="1">
      <alignment horizontal="left" wrapText="1"/>
    </xf>
    <xf numFmtId="0" fontId="63" fillId="0" borderId="0" xfId="0" quotePrefix="1" applyFont="1" applyAlignment="1">
      <alignment horizontal="left" wrapText="1"/>
    </xf>
    <xf numFmtId="0" fontId="63" fillId="0" borderId="0" xfId="0" applyNumberFormat="1" applyFont="1" applyAlignment="1">
      <alignment horizontal="left" wrapText="1"/>
    </xf>
    <xf numFmtId="0" fontId="56" fillId="0" borderId="0" xfId="0" applyNumberFormat="1" applyFont="1" applyAlignment="1">
      <alignment horizontal="left" wrapText="1"/>
    </xf>
    <xf numFmtId="0" fontId="63" fillId="0" borderId="0" xfId="0" quotePrefix="1" applyFont="1" applyAlignment="1">
      <alignment horizontal="center" wrapText="1"/>
    </xf>
    <xf numFmtId="0" fontId="69" fillId="0" borderId="0" xfId="0" applyFont="1" applyAlignment="1">
      <alignment horizontal="center"/>
    </xf>
    <xf numFmtId="0" fontId="61" fillId="0" borderId="0" xfId="0" applyFont="1" applyAlignment="1">
      <alignment horizontal="center"/>
    </xf>
    <xf numFmtId="0" fontId="63" fillId="0" borderId="0" xfId="0" applyFont="1" applyAlignment="1">
      <alignment horizontal="left" wrapText="1"/>
    </xf>
    <xf numFmtId="0" fontId="56" fillId="0" borderId="0" xfId="0" applyFont="1" applyAlignment="1">
      <alignment horizontal="left" wrapText="1"/>
    </xf>
    <xf numFmtId="0" fontId="56" fillId="0" borderId="0" xfId="0" quotePrefix="1" applyNumberFormat="1" applyFont="1" applyAlignment="1">
      <alignment horizontal="left" wrapText="1"/>
    </xf>
    <xf numFmtId="0" fontId="56" fillId="0" borderId="0" xfId="0" quotePrefix="1" applyFont="1" applyAlignment="1">
      <alignment horizontal="left" wrapText="1"/>
    </xf>
    <xf numFmtId="0" fontId="60" fillId="0" borderId="0" xfId="0" applyFont="1" applyAlignment="1">
      <alignment horizontal="left" wrapText="1"/>
    </xf>
    <xf numFmtId="0" fontId="60" fillId="0" borderId="0" xfId="0" applyFont="1" applyAlignment="1">
      <alignment horizontal="center" wrapText="1"/>
    </xf>
    <xf numFmtId="0" fontId="36" fillId="0" borderId="10" xfId="4" applyNumberFormat="1" applyFont="1" applyFill="1" applyBorder="1" applyAlignment="1">
      <alignment horizontal="center" vertical="center"/>
    </xf>
    <xf numFmtId="0" fontId="36" fillId="0" borderId="8" xfId="4" applyNumberFormat="1" applyFont="1" applyFill="1" applyBorder="1" applyAlignment="1">
      <alignment horizontal="center" vertical="center"/>
    </xf>
    <xf numFmtId="41" fontId="36" fillId="0" borderId="10" xfId="2" applyNumberFormat="1" applyFont="1" applyFill="1" applyBorder="1" applyAlignment="1">
      <alignment horizontal="center" vertical="center"/>
    </xf>
    <xf numFmtId="41" fontId="36" fillId="0" borderId="8" xfId="2" applyNumberFormat="1" applyFont="1" applyFill="1" applyBorder="1" applyAlignment="1">
      <alignment horizontal="center" vertical="center"/>
    </xf>
    <xf numFmtId="0" fontId="36" fillId="0" borderId="10" xfId="0" applyFont="1" applyBorder="1" applyAlignment="1">
      <alignment horizontal="center" vertical="center" wrapText="1"/>
    </xf>
    <xf numFmtId="0" fontId="36" fillId="0" borderId="8" xfId="0" applyFont="1" applyBorder="1" applyAlignment="1">
      <alignment horizontal="center" vertical="center" wrapText="1"/>
    </xf>
    <xf numFmtId="164" fontId="36" fillId="0" borderId="10" xfId="1" applyNumberFormat="1" applyFont="1" applyBorder="1" applyAlignment="1">
      <alignment horizontal="center" vertical="center" wrapText="1"/>
    </xf>
    <xf numFmtId="164" fontId="36" fillId="0" borderId="8" xfId="1" applyNumberFormat="1"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cellXfs>
  <cellStyles count="6">
    <cellStyle name="Comma" xfId="1" builtinId="3"/>
    <cellStyle name="Normal" xfId="0" builtinId="0"/>
    <cellStyle name="Normal_Bao cao tai chinh 280405" xfId="2"/>
    <cellStyle name="Normal_SHEET" xfId="3"/>
    <cellStyle name="Normal_Thuyet minh" xfId="4"/>
    <cellStyle name="Normal_Thuyet minh TSCD"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78</xdr:row>
      <xdr:rowOff>0</xdr:rowOff>
    </xdr:from>
    <xdr:to>
      <xdr:col>0</xdr:col>
      <xdr:colOff>0</xdr:colOff>
      <xdr:row>78</xdr:row>
      <xdr:rowOff>0</xdr:rowOff>
    </xdr:to>
    <xdr:sp macro="" textlink="">
      <xdr:nvSpPr>
        <xdr:cNvPr id="8820" name="Line 3"/>
        <xdr:cNvSpPr>
          <a:spLocks noChangeShapeType="1"/>
        </xdr:cNvSpPr>
      </xdr:nvSpPr>
      <xdr:spPr bwMode="auto">
        <a:xfrm>
          <a:off x="0" y="243078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G107"/>
  <sheetViews>
    <sheetView workbookViewId="0">
      <selection activeCell="E106" sqref="A1:E106"/>
    </sheetView>
  </sheetViews>
  <sheetFormatPr defaultRowHeight="15"/>
  <cols>
    <col min="1" max="1" width="41.25" customWidth="1"/>
    <col min="2" max="2" width="6.125" customWidth="1"/>
    <col min="3" max="3" width="7.625" customWidth="1"/>
    <col min="4" max="5" width="17.375" customWidth="1"/>
    <col min="6" max="8" width="17.5" customWidth="1"/>
  </cols>
  <sheetData>
    <row r="1" spans="1:6" ht="24" customHeight="1">
      <c r="A1" s="134" t="s">
        <v>157</v>
      </c>
      <c r="B1" s="135"/>
      <c r="C1" s="135"/>
      <c r="D1" s="136" t="s">
        <v>158</v>
      </c>
      <c r="E1" s="137"/>
      <c r="F1" s="87"/>
    </row>
    <row r="2" spans="1:6" ht="18.75" customHeight="1">
      <c r="A2" s="138" t="s">
        <v>159</v>
      </c>
      <c r="B2" s="139" t="s">
        <v>160</v>
      </c>
      <c r="C2" s="139"/>
      <c r="D2" s="135"/>
      <c r="E2" s="135"/>
    </row>
    <row r="3" spans="1:6" ht="18.75" customHeight="1">
      <c r="A3" s="140"/>
      <c r="B3" s="141" t="s">
        <v>161</v>
      </c>
      <c r="C3" s="141"/>
      <c r="D3" s="135"/>
      <c r="E3" s="135"/>
    </row>
    <row r="4" spans="1:6" ht="38.25" customHeight="1">
      <c r="A4" s="284" t="s">
        <v>162</v>
      </c>
      <c r="B4" s="284"/>
      <c r="C4" s="284"/>
      <c r="D4" s="284"/>
      <c r="E4" s="284"/>
    </row>
    <row r="5" spans="1:6" ht="19.5" customHeight="1">
      <c r="A5" s="283" t="s">
        <v>163</v>
      </c>
      <c r="B5" s="283"/>
      <c r="C5" s="283"/>
      <c r="D5" s="283"/>
      <c r="E5" s="283"/>
    </row>
    <row r="6" spans="1:6" ht="30.75" customHeight="1">
      <c r="A6" s="135"/>
      <c r="B6" s="135"/>
      <c r="C6" s="135"/>
      <c r="D6" s="142" t="s">
        <v>164</v>
      </c>
      <c r="E6" s="135"/>
    </row>
    <row r="7" spans="1:6" ht="38.25" customHeight="1">
      <c r="A7" s="143" t="s">
        <v>165</v>
      </c>
      <c r="B7" s="144" t="s">
        <v>166</v>
      </c>
      <c r="C7" s="145" t="s">
        <v>167</v>
      </c>
      <c r="D7" s="143" t="s">
        <v>168</v>
      </c>
      <c r="E7" s="143" t="s">
        <v>169</v>
      </c>
    </row>
    <row r="8" spans="1:6" ht="30" customHeight="1">
      <c r="A8" s="146">
        <v>1</v>
      </c>
      <c r="B8" s="147">
        <v>2</v>
      </c>
      <c r="C8" s="147">
        <v>3</v>
      </c>
      <c r="D8" s="148">
        <v>4</v>
      </c>
      <c r="E8" s="148">
        <v>5</v>
      </c>
    </row>
    <row r="9" spans="1:6" ht="22.5" customHeight="1">
      <c r="A9" s="149" t="s">
        <v>170</v>
      </c>
      <c r="B9" s="150">
        <v>100</v>
      </c>
      <c r="C9" s="150"/>
      <c r="D9" s="151"/>
      <c r="E9" s="151"/>
    </row>
    <row r="10" spans="1:6" s="34" customFormat="1" ht="22.5" customHeight="1">
      <c r="A10" s="152" t="s">
        <v>8</v>
      </c>
      <c r="B10" s="152"/>
      <c r="C10" s="152"/>
      <c r="D10" s="153">
        <f>D11+D14+D17+D24+D27</f>
        <v>479171089410</v>
      </c>
      <c r="E10" s="153">
        <f>E11+E14+E17+E24+E27</f>
        <v>339132063279</v>
      </c>
      <c r="F10" s="106"/>
    </row>
    <row r="11" spans="1:6" s="34" customFormat="1" ht="22.5" customHeight="1">
      <c r="A11" s="154" t="s">
        <v>171</v>
      </c>
      <c r="B11" s="154">
        <v>110</v>
      </c>
      <c r="C11" s="154"/>
      <c r="D11" s="154">
        <f>D12+D13</f>
        <v>41487162774</v>
      </c>
      <c r="E11" s="154">
        <f>E12+E13</f>
        <v>24504551389</v>
      </c>
    </row>
    <row r="12" spans="1:6" s="34" customFormat="1" ht="22.5" customHeight="1">
      <c r="A12" s="155" t="s">
        <v>172</v>
      </c>
      <c r="B12" s="156">
        <v>111</v>
      </c>
      <c r="C12" s="156" t="s">
        <v>9</v>
      </c>
      <c r="D12" s="157">
        <v>41487162774</v>
      </c>
      <c r="E12" s="157">
        <v>9504551389</v>
      </c>
    </row>
    <row r="13" spans="1:6" s="34" customFormat="1" ht="22.5" customHeight="1">
      <c r="A13" s="155" t="s">
        <v>173</v>
      </c>
      <c r="B13" s="156">
        <v>112</v>
      </c>
      <c r="C13" s="156"/>
      <c r="D13" s="157"/>
      <c r="E13" s="157">
        <v>15000000000</v>
      </c>
    </row>
    <row r="14" spans="1:6" s="34" customFormat="1" ht="22.5" customHeight="1">
      <c r="A14" s="154" t="s">
        <v>174</v>
      </c>
      <c r="B14" s="159">
        <v>120</v>
      </c>
      <c r="C14" s="160" t="s">
        <v>10</v>
      </c>
      <c r="D14" s="161">
        <f>D15+D16</f>
        <v>0</v>
      </c>
      <c r="E14" s="161">
        <f>E15+E16</f>
        <v>0</v>
      </c>
    </row>
    <row r="15" spans="1:6" ht="22.5" customHeight="1">
      <c r="A15" s="163" t="s">
        <v>175</v>
      </c>
      <c r="B15" s="156">
        <v>121</v>
      </c>
      <c r="C15" s="156"/>
      <c r="D15" s="157"/>
      <c r="E15" s="157"/>
    </row>
    <row r="16" spans="1:6" s="34" customFormat="1" ht="22.5" customHeight="1">
      <c r="A16" s="164" t="s">
        <v>176</v>
      </c>
      <c r="B16" s="156">
        <v>129</v>
      </c>
      <c r="C16" s="156"/>
      <c r="D16" s="157"/>
      <c r="E16" s="157"/>
    </row>
    <row r="17" spans="1:6" s="34" customFormat="1" ht="22.5" customHeight="1">
      <c r="A17" s="154" t="s">
        <v>177</v>
      </c>
      <c r="B17" s="154">
        <v>130</v>
      </c>
      <c r="C17" s="154"/>
      <c r="D17" s="162">
        <f>D18+D19+D20+D22+D23</f>
        <v>234865470719</v>
      </c>
      <c r="E17" s="162">
        <f>E18+E19+E20+E22+E23</f>
        <v>191679130851</v>
      </c>
    </row>
    <row r="18" spans="1:6" ht="25.5" customHeight="1">
      <c r="A18" s="155" t="s">
        <v>178</v>
      </c>
      <c r="B18" s="156">
        <v>131</v>
      </c>
      <c r="C18" s="156"/>
      <c r="D18" s="157">
        <v>233396215684</v>
      </c>
      <c r="E18" s="157">
        <v>191544430525</v>
      </c>
    </row>
    <row r="19" spans="1:6" ht="25.5" customHeight="1">
      <c r="A19" s="155" t="s">
        <v>179</v>
      </c>
      <c r="B19" s="156">
        <v>132</v>
      </c>
      <c r="C19" s="156"/>
      <c r="D19" s="157">
        <v>7136185420</v>
      </c>
      <c r="E19" s="157">
        <v>3980761779</v>
      </c>
    </row>
    <row r="20" spans="1:6" ht="22.5" customHeight="1">
      <c r="A20" s="163" t="s">
        <v>180</v>
      </c>
      <c r="B20" s="156">
        <v>133</v>
      </c>
      <c r="C20" s="156"/>
      <c r="D20" s="157"/>
      <c r="E20" s="157"/>
    </row>
    <row r="21" spans="1:6" ht="22.5" customHeight="1">
      <c r="A21" s="155" t="s">
        <v>181</v>
      </c>
      <c r="B21" s="156">
        <v>134</v>
      </c>
      <c r="C21" s="156"/>
      <c r="D21" s="157"/>
      <c r="E21" s="157"/>
    </row>
    <row r="22" spans="1:6" ht="22.5" customHeight="1">
      <c r="A22" s="155" t="s">
        <v>182</v>
      </c>
      <c r="B22" s="156">
        <v>135</v>
      </c>
      <c r="C22" s="156" t="s">
        <v>11</v>
      </c>
      <c r="D22" s="157">
        <v>2668063437</v>
      </c>
      <c r="E22" s="157">
        <f>3319704932-679597533</f>
        <v>2640107399</v>
      </c>
    </row>
    <row r="23" spans="1:6" ht="22.5" customHeight="1">
      <c r="A23" s="155" t="s">
        <v>183</v>
      </c>
      <c r="B23" s="156">
        <v>139</v>
      </c>
      <c r="C23" s="156"/>
      <c r="D23" s="157">
        <v>-8334993822</v>
      </c>
      <c r="E23" s="157">
        <v>-6486168852</v>
      </c>
    </row>
    <row r="24" spans="1:6" ht="22.5" customHeight="1">
      <c r="A24" s="154" t="s">
        <v>184</v>
      </c>
      <c r="B24" s="154">
        <v>140</v>
      </c>
      <c r="C24" s="154"/>
      <c r="D24" s="162">
        <f>D25</f>
        <v>197794005238</v>
      </c>
      <c r="E24" s="162">
        <f>E25</f>
        <v>115371582256</v>
      </c>
    </row>
    <row r="25" spans="1:6" ht="22.5" customHeight="1">
      <c r="A25" s="163" t="s">
        <v>185</v>
      </c>
      <c r="B25" s="156">
        <v>141</v>
      </c>
      <c r="C25" s="156" t="s">
        <v>12</v>
      </c>
      <c r="D25" s="157">
        <v>197794005238</v>
      </c>
      <c r="E25" s="157">
        <v>115371582256</v>
      </c>
    </row>
    <row r="26" spans="1:6" ht="22.5" customHeight="1">
      <c r="A26" s="155" t="s">
        <v>186</v>
      </c>
      <c r="B26" s="156">
        <v>149</v>
      </c>
      <c r="C26" s="156"/>
      <c r="D26" s="158"/>
      <c r="E26" s="158"/>
    </row>
    <row r="27" spans="1:6" ht="22.5" customHeight="1">
      <c r="A27" s="154" t="s">
        <v>187</v>
      </c>
      <c r="B27" s="159">
        <v>150</v>
      </c>
      <c r="C27" s="154"/>
      <c r="D27" s="162">
        <f>D28+D29+D30+D31</f>
        <v>5024450679</v>
      </c>
      <c r="E27" s="162">
        <f>E28+E29+E30+E31</f>
        <v>7576798783</v>
      </c>
    </row>
    <row r="28" spans="1:6" ht="22.5" customHeight="1">
      <c r="A28" s="155" t="s">
        <v>188</v>
      </c>
      <c r="B28" s="156">
        <v>151</v>
      </c>
      <c r="C28" s="156"/>
      <c r="D28" s="157"/>
      <c r="E28" s="157"/>
    </row>
    <row r="29" spans="1:6" ht="22.5" customHeight="1">
      <c r="A29" s="163" t="s">
        <v>189</v>
      </c>
      <c r="B29" s="156">
        <v>152</v>
      </c>
      <c r="C29" s="156"/>
      <c r="D29" s="157"/>
      <c r="E29" s="157">
        <v>933384241</v>
      </c>
    </row>
    <row r="30" spans="1:6" ht="22.5" customHeight="1">
      <c r="A30" s="163" t="s">
        <v>190</v>
      </c>
      <c r="B30" s="156">
        <v>154</v>
      </c>
      <c r="C30" s="156" t="s">
        <v>13</v>
      </c>
      <c r="D30" s="157"/>
      <c r="E30" s="157"/>
    </row>
    <row r="31" spans="1:6" ht="22.5" customHeight="1">
      <c r="A31" s="163" t="s">
        <v>191</v>
      </c>
      <c r="B31" s="156">
        <v>158</v>
      </c>
      <c r="C31" s="156"/>
      <c r="D31" s="157">
        <v>5024450679</v>
      </c>
      <c r="E31" s="157">
        <v>6643414542</v>
      </c>
      <c r="F31" s="29"/>
    </row>
    <row r="32" spans="1:6" ht="22.5" customHeight="1">
      <c r="A32" s="154" t="s">
        <v>192</v>
      </c>
      <c r="B32" s="165">
        <v>200</v>
      </c>
      <c r="C32" s="165"/>
      <c r="D32" s="158"/>
      <c r="E32" s="158"/>
    </row>
    <row r="33" spans="1:5" ht="22.5" customHeight="1">
      <c r="A33" s="166" t="s">
        <v>14</v>
      </c>
      <c r="B33" s="166"/>
      <c r="C33" s="166"/>
      <c r="D33" s="162">
        <f>D34+D40+D51+D54+D59</f>
        <v>139858666412</v>
      </c>
      <c r="E33" s="162">
        <f>E34+E40+E51+E54+E59</f>
        <v>127329531351</v>
      </c>
    </row>
    <row r="34" spans="1:5" ht="22.5" customHeight="1">
      <c r="A34" s="154" t="s">
        <v>193</v>
      </c>
      <c r="B34" s="154">
        <v>210</v>
      </c>
      <c r="C34" s="154"/>
      <c r="D34" s="162">
        <f>D35+D36+D37+D38</f>
        <v>0</v>
      </c>
      <c r="E34" s="162">
        <f>E35+E36+E37+E38</f>
        <v>0</v>
      </c>
    </row>
    <row r="35" spans="1:5" ht="22.5" customHeight="1">
      <c r="A35" s="155" t="s">
        <v>194</v>
      </c>
      <c r="B35" s="156">
        <v>211</v>
      </c>
      <c r="C35" s="154"/>
      <c r="D35" s="157"/>
      <c r="E35" s="157"/>
    </row>
    <row r="36" spans="1:5" ht="22.5" customHeight="1">
      <c r="A36" s="155" t="s">
        <v>195</v>
      </c>
      <c r="B36" s="156">
        <v>212</v>
      </c>
      <c r="C36" s="154"/>
      <c r="D36" s="157"/>
      <c r="E36" s="157"/>
    </row>
    <row r="37" spans="1:5" ht="22.5" customHeight="1">
      <c r="A37" s="164" t="s">
        <v>196</v>
      </c>
      <c r="B37" s="156">
        <v>213</v>
      </c>
      <c r="C37" s="156" t="s">
        <v>15</v>
      </c>
      <c r="D37" s="157"/>
      <c r="E37" s="157"/>
    </row>
    <row r="38" spans="1:5" ht="22.5" customHeight="1">
      <c r="A38" s="164" t="s">
        <v>197</v>
      </c>
      <c r="B38" s="156">
        <v>218</v>
      </c>
      <c r="C38" s="156" t="s">
        <v>16</v>
      </c>
      <c r="D38" s="157"/>
      <c r="E38" s="157"/>
    </row>
    <row r="39" spans="1:5" ht="22.5" customHeight="1">
      <c r="A39" s="164" t="s">
        <v>198</v>
      </c>
      <c r="B39" s="156">
        <v>219</v>
      </c>
      <c r="C39" s="154"/>
      <c r="D39" s="157"/>
      <c r="E39" s="157"/>
    </row>
    <row r="40" spans="1:5" ht="22.5" customHeight="1">
      <c r="A40" s="154" t="s">
        <v>199</v>
      </c>
      <c r="B40" s="154">
        <v>220</v>
      </c>
      <c r="C40" s="154"/>
      <c r="D40" s="162">
        <f>D41+D44+D47+D50</f>
        <v>92754234216</v>
      </c>
      <c r="E40" s="162">
        <f>E41+E44+E47+E50</f>
        <v>92361775611</v>
      </c>
    </row>
    <row r="41" spans="1:5" ht="24.75" customHeight="1">
      <c r="A41" s="155" t="s">
        <v>200</v>
      </c>
      <c r="B41" s="156">
        <v>221</v>
      </c>
      <c r="C41" s="156" t="s">
        <v>17</v>
      </c>
      <c r="D41" s="158">
        <f>D42+D43</f>
        <v>69036738591</v>
      </c>
      <c r="E41" s="158">
        <f>E42+E43</f>
        <v>74265964613</v>
      </c>
    </row>
    <row r="42" spans="1:5" ht="24.75" customHeight="1">
      <c r="A42" s="155" t="s">
        <v>201</v>
      </c>
      <c r="B42" s="156">
        <v>222</v>
      </c>
      <c r="C42" s="156"/>
      <c r="D42" s="157">
        <v>143412283292</v>
      </c>
      <c r="E42" s="157">
        <v>144244770471</v>
      </c>
    </row>
    <row r="43" spans="1:5" ht="24.75" customHeight="1">
      <c r="A43" s="163" t="s">
        <v>202</v>
      </c>
      <c r="B43" s="156">
        <v>223</v>
      </c>
      <c r="C43" s="156"/>
      <c r="D43" s="157">
        <v>-74375544701</v>
      </c>
      <c r="E43" s="157">
        <v>-69978805858</v>
      </c>
    </row>
    <row r="44" spans="1:5" ht="24.75" customHeight="1">
      <c r="A44" s="155" t="s">
        <v>203</v>
      </c>
      <c r="B44" s="156">
        <v>224</v>
      </c>
      <c r="C44" s="156" t="s">
        <v>18</v>
      </c>
      <c r="D44" s="158">
        <f>D45+D46</f>
        <v>23717495625</v>
      </c>
      <c r="E44" s="158">
        <f>E45+E46</f>
        <v>16637850998</v>
      </c>
    </row>
    <row r="45" spans="1:5" ht="24.75" customHeight="1">
      <c r="A45" s="163" t="s">
        <v>204</v>
      </c>
      <c r="B45" s="156">
        <v>225</v>
      </c>
      <c r="C45" s="156"/>
      <c r="D45" s="157">
        <v>29561718045</v>
      </c>
      <c r="E45" s="157">
        <v>19270615667</v>
      </c>
    </row>
    <row r="46" spans="1:5" ht="24.75" customHeight="1">
      <c r="A46" s="163" t="s">
        <v>205</v>
      </c>
      <c r="B46" s="156">
        <v>226</v>
      </c>
      <c r="C46" s="156"/>
      <c r="D46" s="157">
        <v>-5844222420</v>
      </c>
      <c r="E46" s="157">
        <v>-2632764669</v>
      </c>
    </row>
    <row r="47" spans="1:5" ht="22.5" customHeight="1">
      <c r="A47" s="155" t="s">
        <v>206</v>
      </c>
      <c r="B47" s="156">
        <v>227</v>
      </c>
      <c r="C47" s="156" t="s">
        <v>19</v>
      </c>
      <c r="D47" s="158"/>
      <c r="E47" s="158"/>
    </row>
    <row r="48" spans="1:5" ht="22.5" customHeight="1">
      <c r="A48" s="163" t="s">
        <v>204</v>
      </c>
      <c r="B48" s="156">
        <v>228</v>
      </c>
      <c r="C48" s="156"/>
      <c r="D48" s="157"/>
      <c r="E48" s="157"/>
    </row>
    <row r="49" spans="1:5" ht="22.5" customHeight="1">
      <c r="A49" s="163" t="s">
        <v>202</v>
      </c>
      <c r="B49" s="156">
        <v>229</v>
      </c>
      <c r="C49" s="156"/>
      <c r="D49" s="157"/>
      <c r="E49" s="157"/>
    </row>
    <row r="50" spans="1:5" ht="22.5" customHeight="1">
      <c r="A50" s="155" t="s">
        <v>207</v>
      </c>
      <c r="B50" s="156">
        <v>230</v>
      </c>
      <c r="C50" s="156" t="s">
        <v>20</v>
      </c>
      <c r="D50" s="157"/>
      <c r="E50" s="157">
        <v>1457960000</v>
      </c>
    </row>
    <row r="51" spans="1:5" ht="22.5" customHeight="1">
      <c r="A51" s="154" t="s">
        <v>208</v>
      </c>
      <c r="B51" s="154">
        <v>240</v>
      </c>
      <c r="C51" s="167" t="s">
        <v>21</v>
      </c>
      <c r="D51" s="162"/>
      <c r="E51" s="162"/>
    </row>
    <row r="52" spans="1:5" ht="22.5" customHeight="1">
      <c r="A52" s="163" t="s">
        <v>204</v>
      </c>
      <c r="B52" s="156">
        <v>241</v>
      </c>
      <c r="C52" s="156"/>
      <c r="D52" s="158"/>
      <c r="E52" s="158"/>
    </row>
    <row r="53" spans="1:5" ht="22.5" customHeight="1">
      <c r="A53" s="163" t="s">
        <v>202</v>
      </c>
      <c r="B53" s="156">
        <v>242</v>
      </c>
      <c r="C53" s="156"/>
      <c r="D53" s="158"/>
      <c r="E53" s="158"/>
    </row>
    <row r="54" spans="1:5" ht="22.5" customHeight="1">
      <c r="A54" s="154" t="s">
        <v>209</v>
      </c>
      <c r="B54" s="154">
        <v>250</v>
      </c>
      <c r="C54" s="154"/>
      <c r="D54" s="162">
        <f>SUM(D55:D58)</f>
        <v>21506116350</v>
      </c>
      <c r="E54" s="162">
        <f>SUM(E55:E58)</f>
        <v>21506116350</v>
      </c>
    </row>
    <row r="55" spans="1:5" ht="22.5" customHeight="1">
      <c r="A55" s="155" t="s">
        <v>210</v>
      </c>
      <c r="B55" s="156">
        <v>251</v>
      </c>
      <c r="C55" s="154"/>
      <c r="D55" s="157"/>
      <c r="E55" s="157"/>
    </row>
    <row r="56" spans="1:5" ht="22.5" customHeight="1">
      <c r="A56" s="155" t="s">
        <v>211</v>
      </c>
      <c r="B56" s="156">
        <v>252</v>
      </c>
      <c r="C56" s="154"/>
      <c r="D56" s="157">
        <v>11700000000</v>
      </c>
      <c r="E56" s="157">
        <v>11700000000</v>
      </c>
    </row>
    <row r="57" spans="1:5" ht="22.5" customHeight="1">
      <c r="A57" s="164" t="s">
        <v>212</v>
      </c>
      <c r="B57" s="156">
        <v>258</v>
      </c>
      <c r="C57" s="167" t="s">
        <v>22</v>
      </c>
      <c r="D57" s="157">
        <v>10300000000</v>
      </c>
      <c r="E57" s="157">
        <v>10300000000</v>
      </c>
    </row>
    <row r="58" spans="1:5" ht="22.5" customHeight="1">
      <c r="A58" s="164" t="s">
        <v>213</v>
      </c>
      <c r="B58" s="156">
        <v>259</v>
      </c>
      <c r="C58" s="154"/>
      <c r="D58" s="157">
        <v>-493883650</v>
      </c>
      <c r="E58" s="157">
        <v>-493883650</v>
      </c>
    </row>
    <row r="59" spans="1:5" ht="22.5" customHeight="1">
      <c r="A59" s="154" t="s">
        <v>214</v>
      </c>
      <c r="B59" s="154">
        <v>260</v>
      </c>
      <c r="C59" s="154"/>
      <c r="D59" s="162">
        <f>D60+D62</f>
        <v>25598315846</v>
      </c>
      <c r="E59" s="162">
        <f>E60+E62</f>
        <v>13461639390</v>
      </c>
    </row>
    <row r="60" spans="1:5" ht="22.5" customHeight="1">
      <c r="A60" s="155" t="s">
        <v>215</v>
      </c>
      <c r="B60" s="156">
        <v>261</v>
      </c>
      <c r="C60" s="156" t="s">
        <v>23</v>
      </c>
      <c r="D60" s="157">
        <v>24195182966</v>
      </c>
      <c r="E60" s="157">
        <v>12575139390</v>
      </c>
    </row>
    <row r="61" spans="1:5" ht="22.5" customHeight="1">
      <c r="A61" s="155" t="s">
        <v>216</v>
      </c>
      <c r="B61" s="156">
        <v>262</v>
      </c>
      <c r="C61" s="156" t="s">
        <v>24</v>
      </c>
      <c r="D61" s="157"/>
      <c r="E61" s="157"/>
    </row>
    <row r="62" spans="1:5" ht="22.5" customHeight="1">
      <c r="A62" s="168" t="s">
        <v>217</v>
      </c>
      <c r="B62" s="169">
        <v>268</v>
      </c>
      <c r="C62" s="170"/>
      <c r="D62" s="157">
        <v>1403132880</v>
      </c>
      <c r="E62" s="157">
        <v>886500000</v>
      </c>
    </row>
    <row r="63" spans="1:5" ht="33.75" customHeight="1">
      <c r="A63" s="171" t="s">
        <v>218</v>
      </c>
      <c r="B63" s="172">
        <v>270</v>
      </c>
      <c r="C63" s="172"/>
      <c r="D63" s="173">
        <f>D33+D10</f>
        <v>619029755822</v>
      </c>
      <c r="E63" s="173">
        <f>E33+E10</f>
        <v>466461594630</v>
      </c>
    </row>
    <row r="64" spans="1:5" ht="33.75" customHeight="1">
      <c r="A64" s="171">
        <v>3</v>
      </c>
      <c r="B64" s="144" t="s">
        <v>166</v>
      </c>
      <c r="C64" s="145" t="s">
        <v>167</v>
      </c>
      <c r="D64" s="143" t="s">
        <v>168</v>
      </c>
      <c r="E64" s="143" t="s">
        <v>168</v>
      </c>
    </row>
    <row r="65" spans="1:7" ht="28.5" customHeight="1">
      <c r="A65" s="174" t="s">
        <v>219</v>
      </c>
      <c r="B65" s="150">
        <v>300</v>
      </c>
      <c r="C65" s="175"/>
      <c r="D65" s="176">
        <f>D66+D75</f>
        <v>494371067650</v>
      </c>
      <c r="E65" s="176">
        <f>E66+E75</f>
        <v>350378133059</v>
      </c>
      <c r="F65" s="29"/>
      <c r="G65" s="29"/>
    </row>
    <row r="66" spans="1:7" ht="28.5" customHeight="1">
      <c r="A66" s="154" t="s">
        <v>220</v>
      </c>
      <c r="B66" s="159">
        <v>310</v>
      </c>
      <c r="C66" s="154"/>
      <c r="D66" s="162">
        <f>SUM(D67:D74)</f>
        <v>475559259978</v>
      </c>
      <c r="E66" s="162">
        <f>SUM(E67:E74)</f>
        <v>337287549223</v>
      </c>
    </row>
    <row r="67" spans="1:7" ht="28.5" customHeight="1">
      <c r="A67" s="163" t="s">
        <v>221</v>
      </c>
      <c r="B67" s="156">
        <v>311</v>
      </c>
      <c r="C67" s="156" t="s">
        <v>25</v>
      </c>
      <c r="D67" s="157">
        <v>338509337107</v>
      </c>
      <c r="E67" s="157">
        <v>217705596313</v>
      </c>
    </row>
    <row r="68" spans="1:7" ht="28.5" customHeight="1">
      <c r="A68" s="155" t="s">
        <v>222</v>
      </c>
      <c r="B68" s="156">
        <v>312</v>
      </c>
      <c r="C68" s="156"/>
      <c r="D68" s="157">
        <v>56133990986</v>
      </c>
      <c r="E68" s="157">
        <v>38899671580</v>
      </c>
    </row>
    <row r="69" spans="1:7" ht="28.5" customHeight="1">
      <c r="A69" s="155" t="s">
        <v>223</v>
      </c>
      <c r="B69" s="156">
        <v>313</v>
      </c>
      <c r="C69" s="156"/>
      <c r="D69" s="157">
        <v>18343674865</v>
      </c>
      <c r="E69" s="157">
        <v>42089882299</v>
      </c>
    </row>
    <row r="70" spans="1:7" ht="28.5" customHeight="1">
      <c r="A70" s="164" t="s">
        <v>224</v>
      </c>
      <c r="B70" s="156">
        <v>314</v>
      </c>
      <c r="C70" s="156" t="s">
        <v>26</v>
      </c>
      <c r="D70" s="157">
        <v>20893182970</v>
      </c>
      <c r="E70" s="157">
        <v>14766256803</v>
      </c>
      <c r="G70" s="29"/>
    </row>
    <row r="71" spans="1:7" ht="28.5" customHeight="1">
      <c r="A71" s="155" t="s">
        <v>225</v>
      </c>
      <c r="B71" s="156">
        <v>315</v>
      </c>
      <c r="C71" s="156"/>
      <c r="D71" s="157">
        <v>34462913682</v>
      </c>
      <c r="E71" s="157">
        <v>16344640691</v>
      </c>
      <c r="F71" s="35"/>
    </row>
    <row r="72" spans="1:7" ht="28.5" customHeight="1">
      <c r="A72" s="163" t="s">
        <v>226</v>
      </c>
      <c r="B72" s="156">
        <v>317</v>
      </c>
      <c r="C72" s="156"/>
      <c r="D72" s="157"/>
      <c r="E72" s="157"/>
    </row>
    <row r="73" spans="1:7" ht="28.5" customHeight="1">
      <c r="A73" s="155" t="s">
        <v>227</v>
      </c>
      <c r="B73" s="156">
        <v>319</v>
      </c>
      <c r="C73" s="156" t="s">
        <v>27</v>
      </c>
      <c r="D73" s="157">
        <v>6320086740</v>
      </c>
      <c r="E73" s="157">
        <f>7074819841+201039216</f>
        <v>7275859057</v>
      </c>
    </row>
    <row r="74" spans="1:7" ht="28.5" customHeight="1">
      <c r="A74" s="164" t="s">
        <v>228</v>
      </c>
      <c r="B74" s="156">
        <v>323</v>
      </c>
      <c r="C74" s="156"/>
      <c r="D74" s="157">
        <v>896073628</v>
      </c>
      <c r="E74" s="157">
        <v>205642480</v>
      </c>
    </row>
    <row r="75" spans="1:7" ht="28.5" customHeight="1">
      <c r="A75" s="154" t="s">
        <v>229</v>
      </c>
      <c r="B75" s="154">
        <v>330</v>
      </c>
      <c r="C75" s="154"/>
      <c r="D75" s="162">
        <f>D79+D81+D83</f>
        <v>18811807672</v>
      </c>
      <c r="E75" s="162">
        <f>E79+E81+E83</f>
        <v>13090583836</v>
      </c>
    </row>
    <row r="76" spans="1:7" ht="28.5" customHeight="1">
      <c r="A76" s="163" t="s">
        <v>230</v>
      </c>
      <c r="B76" s="156">
        <v>331</v>
      </c>
      <c r="C76" s="156"/>
      <c r="D76" s="157"/>
      <c r="E76" s="157"/>
    </row>
    <row r="77" spans="1:7" ht="28.5" customHeight="1">
      <c r="A77" s="163" t="s">
        <v>231</v>
      </c>
      <c r="B77" s="156">
        <v>332</v>
      </c>
      <c r="C77" s="156" t="s">
        <v>28</v>
      </c>
      <c r="D77" s="157"/>
      <c r="E77" s="157"/>
    </row>
    <row r="78" spans="1:7" ht="28.5" customHeight="1">
      <c r="A78" s="163" t="s">
        <v>232</v>
      </c>
      <c r="B78" s="156">
        <v>333</v>
      </c>
      <c r="C78" s="156"/>
      <c r="D78" s="157"/>
      <c r="E78" s="157"/>
    </row>
    <row r="79" spans="1:7" ht="28.5" customHeight="1">
      <c r="A79" s="163" t="s">
        <v>233</v>
      </c>
      <c r="B79" s="156">
        <v>334</v>
      </c>
      <c r="C79" s="156" t="s">
        <v>29</v>
      </c>
      <c r="D79" s="157">
        <v>18691770552</v>
      </c>
      <c r="E79" s="157">
        <v>13008539150</v>
      </c>
    </row>
    <row r="80" spans="1:7" ht="28.5" customHeight="1">
      <c r="A80" s="163" t="s">
        <v>234</v>
      </c>
      <c r="B80" s="156">
        <v>335</v>
      </c>
      <c r="C80" s="156" t="s">
        <v>24</v>
      </c>
      <c r="D80" s="157"/>
      <c r="E80" s="157"/>
    </row>
    <row r="81" spans="1:6" ht="28.5" customHeight="1">
      <c r="A81" s="163" t="s">
        <v>235</v>
      </c>
      <c r="B81" s="156">
        <v>336</v>
      </c>
      <c r="C81" s="156"/>
      <c r="D81" s="157"/>
      <c r="E81" s="157"/>
    </row>
    <row r="82" spans="1:6" ht="28.5" customHeight="1">
      <c r="A82" s="163" t="s">
        <v>236</v>
      </c>
      <c r="B82" s="156">
        <v>337</v>
      </c>
      <c r="C82" s="156"/>
      <c r="D82" s="157"/>
      <c r="E82" s="157"/>
    </row>
    <row r="83" spans="1:6" ht="28.5" customHeight="1">
      <c r="A83" s="163" t="s">
        <v>237</v>
      </c>
      <c r="B83" s="156"/>
      <c r="C83" s="156"/>
      <c r="D83" s="157">
        <v>120037120</v>
      </c>
      <c r="E83" s="157">
        <v>82044686</v>
      </c>
    </row>
    <row r="84" spans="1:6" ht="28.5" customHeight="1">
      <c r="A84" s="166" t="s">
        <v>238</v>
      </c>
      <c r="B84" s="166">
        <v>400</v>
      </c>
      <c r="C84" s="166"/>
      <c r="D84" s="162">
        <f>D85</f>
        <v>124658688172</v>
      </c>
      <c r="E84" s="162">
        <f>E85</f>
        <v>116083461571</v>
      </c>
    </row>
    <row r="85" spans="1:6" ht="28.5" customHeight="1">
      <c r="A85" s="154" t="s">
        <v>239</v>
      </c>
      <c r="B85" s="154">
        <v>410</v>
      </c>
      <c r="C85" s="160" t="s">
        <v>30</v>
      </c>
      <c r="D85" s="162">
        <f>SUM(D86:D96)</f>
        <v>124658688172</v>
      </c>
      <c r="E85" s="162">
        <f>SUM(E86:E96)</f>
        <v>116083461571</v>
      </c>
    </row>
    <row r="86" spans="1:6" ht="28.5" customHeight="1">
      <c r="A86" s="163" t="s">
        <v>240</v>
      </c>
      <c r="B86" s="156">
        <v>411</v>
      </c>
      <c r="C86" s="156"/>
      <c r="D86" s="157">
        <v>70150000000</v>
      </c>
      <c r="E86" s="157">
        <v>70150000000</v>
      </c>
    </row>
    <row r="87" spans="1:6" ht="28.5" customHeight="1">
      <c r="A87" s="163" t="s">
        <v>241</v>
      </c>
      <c r="B87" s="156">
        <v>412</v>
      </c>
      <c r="C87" s="156"/>
      <c r="D87" s="157">
        <v>14925000000</v>
      </c>
      <c r="E87" s="157">
        <v>14925000000</v>
      </c>
    </row>
    <row r="88" spans="1:6" ht="28.5" customHeight="1">
      <c r="A88" s="163" t="s">
        <v>242</v>
      </c>
      <c r="B88" s="156">
        <v>413</v>
      </c>
      <c r="C88" s="156"/>
      <c r="D88" s="157"/>
      <c r="E88" s="157"/>
    </row>
    <row r="89" spans="1:6" ht="28.5" customHeight="1">
      <c r="A89" s="163" t="s">
        <v>243</v>
      </c>
      <c r="B89" s="156">
        <v>414</v>
      </c>
      <c r="C89" s="156"/>
      <c r="D89" s="157"/>
      <c r="E89" s="157"/>
    </row>
    <row r="90" spans="1:6" ht="28.5" customHeight="1">
      <c r="A90" s="163" t="s">
        <v>244</v>
      </c>
      <c r="B90" s="156">
        <v>415</v>
      </c>
      <c r="C90" s="156"/>
      <c r="D90" s="157"/>
      <c r="E90" s="157"/>
    </row>
    <row r="91" spans="1:6" ht="28.5" customHeight="1">
      <c r="A91" s="163" t="s">
        <v>245</v>
      </c>
      <c r="B91" s="156">
        <v>416</v>
      </c>
      <c r="C91" s="156"/>
      <c r="D91" s="157"/>
      <c r="E91" s="157"/>
    </row>
    <row r="92" spans="1:6" ht="28.5" customHeight="1">
      <c r="A92" s="163" t="s">
        <v>246</v>
      </c>
      <c r="B92" s="156">
        <v>417</v>
      </c>
      <c r="C92" s="156"/>
      <c r="D92" s="157">
        <v>20806886152</v>
      </c>
      <c r="E92" s="157">
        <v>16572114988</v>
      </c>
    </row>
    <row r="93" spans="1:6" ht="28.5" customHeight="1">
      <c r="A93" s="155" t="s">
        <v>247</v>
      </c>
      <c r="B93" s="156">
        <v>418</v>
      </c>
      <c r="C93" s="156"/>
      <c r="D93" s="157">
        <v>3159754271</v>
      </c>
      <c r="E93" s="157">
        <v>3159754271</v>
      </c>
    </row>
    <row r="94" spans="1:6" ht="28.5" customHeight="1">
      <c r="A94" s="164" t="s">
        <v>248</v>
      </c>
      <c r="B94" s="156">
        <v>419</v>
      </c>
      <c r="C94" s="156"/>
      <c r="D94" s="157">
        <f>428380000+904150000</f>
        <v>1332530000</v>
      </c>
      <c r="E94" s="157">
        <v>428380000</v>
      </c>
    </row>
    <row r="95" spans="1:6" ht="28.5" customHeight="1">
      <c r="A95" s="164" t="s">
        <v>249</v>
      </c>
      <c r="B95" s="156">
        <v>420</v>
      </c>
      <c r="C95" s="156"/>
      <c r="D95" s="157">
        <v>14284517749</v>
      </c>
      <c r="E95" s="157">
        <v>10848212312</v>
      </c>
    </row>
    <row r="96" spans="1:6" ht="28.5" customHeight="1">
      <c r="A96" s="164" t="s">
        <v>250</v>
      </c>
      <c r="B96" s="156">
        <v>421</v>
      </c>
      <c r="C96" s="156"/>
      <c r="D96" s="157"/>
      <c r="E96" s="157"/>
      <c r="F96" s="107"/>
    </row>
    <row r="97" spans="1:5" ht="28.5" customHeight="1">
      <c r="A97" s="177" t="s">
        <v>251</v>
      </c>
      <c r="B97" s="177">
        <v>440</v>
      </c>
      <c r="C97" s="177"/>
      <c r="D97" s="178">
        <f>D84+D65</f>
        <v>619029755822</v>
      </c>
      <c r="E97" s="178">
        <f>E84+E65</f>
        <v>466461594630</v>
      </c>
    </row>
    <row r="98" spans="1:5" ht="6.75" customHeight="1">
      <c r="A98" s="32"/>
      <c r="B98" s="179"/>
      <c r="C98" s="179"/>
      <c r="D98" s="180"/>
      <c r="E98" s="179"/>
    </row>
    <row r="99" spans="1:5" ht="18.75">
      <c r="A99" s="181"/>
      <c r="B99" s="181"/>
      <c r="C99" s="182"/>
      <c r="D99" s="182" t="s">
        <v>275</v>
      </c>
      <c r="E99" s="135"/>
    </row>
    <row r="100" spans="1:5" s="34" customFormat="1" ht="21.75" customHeight="1">
      <c r="A100" s="276" t="s">
        <v>650</v>
      </c>
      <c r="B100" s="266"/>
      <c r="C100" s="266"/>
      <c r="D100" s="277" t="s">
        <v>649</v>
      </c>
      <c r="E100" s="266"/>
    </row>
    <row r="101" spans="1:5" ht="12.75" customHeight="1">
      <c r="A101" s="135"/>
      <c r="B101" s="135"/>
      <c r="C101" s="135"/>
      <c r="D101" s="135"/>
      <c r="E101" s="135"/>
    </row>
    <row r="102" spans="1:5" ht="12.75" customHeight="1">
      <c r="A102" s="135"/>
      <c r="B102" s="135"/>
      <c r="C102" s="135" t="s">
        <v>31</v>
      </c>
      <c r="D102" s="135"/>
      <c r="E102" s="183"/>
    </row>
    <row r="103" spans="1:5" ht="15.75" customHeight="1">
      <c r="A103" s="135"/>
      <c r="B103" s="135"/>
      <c r="C103" s="135"/>
      <c r="D103" s="183"/>
      <c r="E103" s="183"/>
    </row>
    <row r="104" spans="1:5" ht="12.75" customHeight="1">
      <c r="A104" s="135"/>
      <c r="B104" s="135"/>
      <c r="C104" s="135"/>
      <c r="D104" s="135"/>
      <c r="E104" s="135"/>
    </row>
    <row r="105" spans="1:5" ht="12.75" customHeight="1">
      <c r="A105" s="135"/>
      <c r="B105" s="135"/>
      <c r="C105" s="135"/>
      <c r="D105" s="135"/>
      <c r="E105" s="135"/>
    </row>
    <row r="106" spans="1:5" ht="21.75" customHeight="1">
      <c r="A106" s="235" t="s">
        <v>651</v>
      </c>
      <c r="B106" s="236"/>
      <c r="C106" s="205"/>
      <c r="D106" s="185"/>
      <c r="E106" s="186"/>
    </row>
    <row r="107" spans="1:5">
      <c r="A107" s="179"/>
      <c r="B107" s="179"/>
      <c r="C107" s="179"/>
    </row>
  </sheetData>
  <mergeCells count="2">
    <mergeCell ref="A5:E5"/>
    <mergeCell ref="A4:E4"/>
  </mergeCells>
  <phoneticPr fontId="26" type="noConversion"/>
  <pageMargins left="0.72" right="0.25" top="0.34" bottom="0.7" header="0" footer="0.21"/>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33"/>
  <sheetViews>
    <sheetView tabSelected="1" workbookViewId="0">
      <selection activeCell="F33" sqref="A1:F33"/>
    </sheetView>
  </sheetViews>
  <sheetFormatPr defaultRowHeight="15"/>
  <cols>
    <col min="1" max="1" width="5.625" customWidth="1"/>
    <col min="2" max="2" width="35.75" customWidth="1"/>
    <col min="3" max="6" width="19.25" customWidth="1"/>
    <col min="7" max="8" width="17.75" hidden="1" customWidth="1"/>
  </cols>
  <sheetData>
    <row r="1" spans="1:8" ht="22.5" customHeight="1">
      <c r="A1" s="200" t="s">
        <v>280</v>
      </c>
      <c r="B1" s="135"/>
      <c r="D1" s="288" t="s">
        <v>282</v>
      </c>
      <c r="E1" s="288"/>
      <c r="F1" s="202"/>
    </row>
    <row r="2" spans="1:8" ht="20.25" customHeight="1">
      <c r="A2" s="201" t="s">
        <v>281</v>
      </c>
      <c r="B2" s="139"/>
      <c r="C2" s="23"/>
      <c r="D2" s="203" t="s">
        <v>283</v>
      </c>
      <c r="E2" s="181"/>
      <c r="F2" s="202"/>
    </row>
    <row r="3" spans="1:8" ht="17.25" customHeight="1">
      <c r="A3" s="30"/>
      <c r="B3" s="31"/>
      <c r="C3" s="31"/>
      <c r="D3" s="204" t="s">
        <v>284</v>
      </c>
      <c r="E3" s="181"/>
      <c r="F3" s="202"/>
    </row>
    <row r="4" spans="1:8" ht="20.25" customHeight="1">
      <c r="A4" s="289" t="s">
        <v>285</v>
      </c>
      <c r="B4" s="289"/>
      <c r="C4" s="289"/>
      <c r="D4" s="289"/>
      <c r="E4" s="289"/>
      <c r="F4" s="289"/>
    </row>
    <row r="5" spans="1:8" ht="19.5" customHeight="1">
      <c r="A5" s="283" t="s">
        <v>286</v>
      </c>
      <c r="B5" s="283"/>
      <c r="C5" s="283"/>
      <c r="D5" s="283"/>
      <c r="E5" s="283"/>
      <c r="F5" s="283"/>
    </row>
    <row r="6" spans="1:8" ht="15.75" customHeight="1">
      <c r="A6" s="135"/>
      <c r="B6" s="206"/>
      <c r="C6" s="206"/>
      <c r="D6" s="206"/>
      <c r="E6" s="207" t="s">
        <v>287</v>
      </c>
      <c r="F6" s="135"/>
    </row>
    <row r="7" spans="1:8" ht="20.25" customHeight="1">
      <c r="A7" s="286" t="s">
        <v>134</v>
      </c>
      <c r="B7" s="286" t="s">
        <v>276</v>
      </c>
      <c r="C7" s="219" t="s">
        <v>274</v>
      </c>
      <c r="D7" s="211"/>
      <c r="E7" s="196" t="s">
        <v>277</v>
      </c>
      <c r="F7" s="197"/>
    </row>
    <row r="8" spans="1:8" ht="20.25" customHeight="1">
      <c r="A8" s="287"/>
      <c r="B8" s="287"/>
      <c r="C8" s="218" t="s">
        <v>278</v>
      </c>
      <c r="D8" s="199" t="s">
        <v>279</v>
      </c>
      <c r="E8" s="198" t="s">
        <v>278</v>
      </c>
      <c r="F8" s="199" t="s">
        <v>279</v>
      </c>
    </row>
    <row r="9" spans="1:8" ht="17.25" customHeight="1">
      <c r="A9" s="187">
        <v>1</v>
      </c>
      <c r="B9" s="188" t="s">
        <v>255</v>
      </c>
      <c r="C9" s="212">
        <v>271693875123</v>
      </c>
      <c r="D9" s="212">
        <v>163193696143</v>
      </c>
      <c r="E9" s="212">
        <f>436956118377+C9</f>
        <v>708649993500</v>
      </c>
      <c r="F9" s="212">
        <f>350837722612+D9</f>
        <v>514031418755</v>
      </c>
      <c r="G9" s="38">
        <v>209801367664</v>
      </c>
      <c r="H9" s="5">
        <f t="shared" ref="H9:H24" si="0">E9-G9</f>
        <v>498848625836</v>
      </c>
    </row>
    <row r="10" spans="1:8" ht="17.25" customHeight="1">
      <c r="A10" s="189">
        <v>2</v>
      </c>
      <c r="B10" s="190" t="s">
        <v>256</v>
      </c>
      <c r="C10" s="213"/>
      <c r="D10" s="213"/>
      <c r="E10" s="213"/>
      <c r="F10" s="213"/>
      <c r="G10" s="39"/>
      <c r="H10" s="5">
        <f t="shared" si="0"/>
        <v>0</v>
      </c>
    </row>
    <row r="11" spans="1:8" ht="17.25" customHeight="1">
      <c r="A11" s="191">
        <v>3</v>
      </c>
      <c r="B11" s="209" t="s">
        <v>257</v>
      </c>
      <c r="C11" s="214">
        <f>C9</f>
        <v>271693875123</v>
      </c>
      <c r="D11" s="214">
        <f>D9</f>
        <v>163193696143</v>
      </c>
      <c r="E11" s="214">
        <f>E9</f>
        <v>708649993500</v>
      </c>
      <c r="F11" s="214">
        <f>F9</f>
        <v>514031418755</v>
      </c>
      <c r="G11" s="7">
        <f>G9</f>
        <v>209801367664</v>
      </c>
      <c r="H11" s="5">
        <f t="shared" si="0"/>
        <v>498848625836</v>
      </c>
    </row>
    <row r="12" spans="1:8" ht="17.25" customHeight="1">
      <c r="A12" s="189">
        <v>4</v>
      </c>
      <c r="B12" s="190" t="s">
        <v>258</v>
      </c>
      <c r="C12" s="214">
        <v>250336300617</v>
      </c>
      <c r="D12" s="214">
        <f>144235545080-582043182</f>
        <v>143653501898</v>
      </c>
      <c r="E12" s="214">
        <f>381200817201+C12</f>
        <v>631537117818</v>
      </c>
      <c r="F12" s="214">
        <f>295524681994+D12</f>
        <v>439178183892</v>
      </c>
      <c r="G12" s="7">
        <v>174673401395</v>
      </c>
      <c r="H12" s="5">
        <f t="shared" si="0"/>
        <v>456863716423</v>
      </c>
    </row>
    <row r="13" spans="1:8" ht="17.25" customHeight="1">
      <c r="A13" s="191">
        <v>5</v>
      </c>
      <c r="B13" s="192" t="s">
        <v>259</v>
      </c>
      <c r="C13" s="214">
        <f>C11-C12</f>
        <v>21357574506</v>
      </c>
      <c r="D13" s="214">
        <f>D11-D12</f>
        <v>19540194245</v>
      </c>
      <c r="E13" s="214">
        <f>E11-E12</f>
        <v>77112875682</v>
      </c>
      <c r="F13" s="214">
        <f>F11-F12</f>
        <v>74853234863</v>
      </c>
      <c r="G13" s="89">
        <f t="shared" ref="G13:H13" si="1">G11-G12</f>
        <v>35127966269</v>
      </c>
      <c r="H13" s="210">
        <f t="shared" si="1"/>
        <v>41984909413</v>
      </c>
    </row>
    <row r="14" spans="1:8" ht="17.25" customHeight="1">
      <c r="A14" s="189">
        <v>6</v>
      </c>
      <c r="B14" s="190" t="s">
        <v>260</v>
      </c>
      <c r="C14" s="214">
        <v>389939337</v>
      </c>
      <c r="D14" s="214">
        <v>977123037</v>
      </c>
      <c r="E14" s="214">
        <f>1952973002+C14</f>
        <v>2342912339</v>
      </c>
      <c r="F14" s="214">
        <f>2000313073+D14</f>
        <v>2977436110</v>
      </c>
      <c r="G14" s="7">
        <v>1968221737</v>
      </c>
      <c r="H14" s="5">
        <f t="shared" si="0"/>
        <v>374690602</v>
      </c>
    </row>
    <row r="15" spans="1:8" ht="17.25" customHeight="1">
      <c r="A15" s="189">
        <v>7</v>
      </c>
      <c r="B15" s="190" t="s">
        <v>261</v>
      </c>
      <c r="C15" s="214">
        <v>9549396789</v>
      </c>
      <c r="D15" s="214">
        <v>7161009752</v>
      </c>
      <c r="E15" s="214">
        <f>24454059887+C15</f>
        <v>34003456676</v>
      </c>
      <c r="F15" s="214">
        <f>24310767373+D15</f>
        <v>31471777125</v>
      </c>
      <c r="G15" s="7">
        <v>16563384883</v>
      </c>
      <c r="H15" s="5">
        <f t="shared" si="0"/>
        <v>17440071793</v>
      </c>
    </row>
    <row r="16" spans="1:8" ht="17.25" customHeight="1">
      <c r="A16" s="189"/>
      <c r="B16" s="208" t="s">
        <v>262</v>
      </c>
      <c r="C16" s="215">
        <v>9002009512</v>
      </c>
      <c r="D16" s="215">
        <v>6663292597</v>
      </c>
      <c r="E16" s="215">
        <f>23654149139+C16</f>
        <v>32656158651</v>
      </c>
      <c r="F16" s="215">
        <f>23901335077+D16</f>
        <v>30564627674</v>
      </c>
      <c r="G16" s="7">
        <v>316742437</v>
      </c>
      <c r="H16" s="5">
        <f t="shared" si="0"/>
        <v>32339416214</v>
      </c>
    </row>
    <row r="17" spans="1:8" ht="17.25" customHeight="1">
      <c r="A17" s="189">
        <v>8</v>
      </c>
      <c r="B17" s="190" t="s">
        <v>263</v>
      </c>
      <c r="C17" s="214">
        <v>162167000</v>
      </c>
      <c r="D17" s="214">
        <v>161752000</v>
      </c>
      <c r="E17" s="214">
        <f>483843000+C17</f>
        <v>646010000</v>
      </c>
      <c r="F17" s="214">
        <f>492924437+D17</f>
        <v>654676437</v>
      </c>
      <c r="G17" s="7">
        <v>11118188613</v>
      </c>
      <c r="H17" s="5">
        <f t="shared" si="0"/>
        <v>-10472178613</v>
      </c>
    </row>
    <row r="18" spans="1:8" ht="17.25" customHeight="1">
      <c r="A18" s="189">
        <v>9</v>
      </c>
      <c r="B18" s="190" t="s">
        <v>264</v>
      </c>
      <c r="C18" s="214">
        <v>7674684430</v>
      </c>
      <c r="D18" s="214">
        <f>12771655352-631446969</f>
        <v>12140208383</v>
      </c>
      <c r="E18" s="214">
        <f>19213739846+C18</f>
        <v>26888424276</v>
      </c>
      <c r="F18" s="214">
        <f>17131742495+D18</f>
        <v>29271950878</v>
      </c>
      <c r="G18" s="7">
        <f>G13+G14-G15-G16-G17</f>
        <v>9097872073</v>
      </c>
      <c r="H18" s="5">
        <f t="shared" si="0"/>
        <v>17790552203</v>
      </c>
    </row>
    <row r="19" spans="1:8" ht="17.25" customHeight="1">
      <c r="A19" s="191">
        <v>10</v>
      </c>
      <c r="B19" s="192" t="s">
        <v>265</v>
      </c>
      <c r="C19" s="214">
        <f>C13+C14-C15-C17-C18</f>
        <v>4361265624</v>
      </c>
      <c r="D19" s="214">
        <f>D13+D14-D15-D17-D18</f>
        <v>1054347147</v>
      </c>
      <c r="E19" s="214">
        <f>E13+E14-E15-E17-E18</f>
        <v>17917897069</v>
      </c>
      <c r="F19" s="214">
        <f>F13+F14-F15-F17-F18</f>
        <v>16432266533</v>
      </c>
      <c r="G19" s="89">
        <f t="shared" ref="G19:H19" si="2">G13+G14-G15-G17-G18</f>
        <v>316742437</v>
      </c>
      <c r="H19" s="210">
        <f t="shared" si="2"/>
        <v>17601154632</v>
      </c>
    </row>
    <row r="20" spans="1:8" ht="17.25" customHeight="1">
      <c r="A20" s="193">
        <v>11</v>
      </c>
      <c r="B20" s="194" t="s">
        <v>266</v>
      </c>
      <c r="C20" s="214">
        <v>14789000</v>
      </c>
      <c r="D20" s="214">
        <v>2997575527</v>
      </c>
      <c r="E20" s="214">
        <f>5717977947+C20</f>
        <v>5732766947</v>
      </c>
      <c r="F20" s="214">
        <f>551018144+D20</f>
        <v>3548593671</v>
      </c>
      <c r="G20" s="7">
        <v>14760846</v>
      </c>
      <c r="H20" s="5">
        <f t="shared" si="0"/>
        <v>5718006101</v>
      </c>
    </row>
    <row r="21" spans="1:8" ht="17.25" customHeight="1">
      <c r="A21" s="193">
        <v>12</v>
      </c>
      <c r="B21" s="194" t="s">
        <v>267</v>
      </c>
      <c r="C21" s="214"/>
      <c r="D21" s="214">
        <v>2492198104</v>
      </c>
      <c r="E21" s="214">
        <f>5166358274+C21</f>
        <v>5166358274</v>
      </c>
      <c r="F21" s="214">
        <f>306324547+D21</f>
        <v>2798522651</v>
      </c>
      <c r="G21" s="7">
        <f>G19-G20</f>
        <v>301981591</v>
      </c>
      <c r="H21" s="5">
        <f t="shared" si="0"/>
        <v>4864376683</v>
      </c>
    </row>
    <row r="22" spans="1:8" ht="17.25" customHeight="1">
      <c r="A22" s="189">
        <v>13</v>
      </c>
      <c r="B22" s="190" t="s">
        <v>268</v>
      </c>
      <c r="C22" s="214">
        <f>C20-C21</f>
        <v>14789000</v>
      </c>
      <c r="D22" s="214">
        <f>D20-D21</f>
        <v>505377423</v>
      </c>
      <c r="E22" s="214">
        <f>E20-E21</f>
        <v>566408673</v>
      </c>
      <c r="F22" s="214">
        <f>F20-F21</f>
        <v>750071020</v>
      </c>
      <c r="G22" s="7">
        <f>G18+G21</f>
        <v>9399853664</v>
      </c>
      <c r="H22" s="5">
        <f t="shared" si="0"/>
        <v>-8833444991</v>
      </c>
    </row>
    <row r="23" spans="1:8" ht="17.25" customHeight="1">
      <c r="A23" s="191">
        <v>14</v>
      </c>
      <c r="B23" s="192" t="s">
        <v>269</v>
      </c>
      <c r="C23" s="214">
        <f>C19+C22</f>
        <v>4376054624</v>
      </c>
      <c r="D23" s="214">
        <f>D19+D22</f>
        <v>1559724570</v>
      </c>
      <c r="E23" s="214">
        <f>E19+E22</f>
        <v>18484305742</v>
      </c>
      <c r="F23" s="214">
        <f>F19+F22</f>
        <v>17182337553</v>
      </c>
      <c r="G23" s="7">
        <v>1998473593</v>
      </c>
      <c r="H23" s="5">
        <f t="shared" si="0"/>
        <v>16485832149</v>
      </c>
    </row>
    <row r="24" spans="1:8" ht="17.25" customHeight="1">
      <c r="A24" s="189">
        <v>15</v>
      </c>
      <c r="B24" s="190" t="s">
        <v>270</v>
      </c>
      <c r="C24" s="214">
        <v>1017213656</v>
      </c>
      <c r="D24" s="214">
        <v>959684539</v>
      </c>
      <c r="E24" s="214">
        <f>3182574337+C24</f>
        <v>4199787993</v>
      </c>
      <c r="F24" s="214">
        <f>3047333269+D24-2207437258</f>
        <v>1799580550</v>
      </c>
      <c r="G24" s="7">
        <f>G22-G23</f>
        <v>7401380071</v>
      </c>
      <c r="H24" s="5">
        <f t="shared" si="0"/>
        <v>-3201592078</v>
      </c>
    </row>
    <row r="25" spans="1:8" ht="17.25" customHeight="1">
      <c r="A25" s="191">
        <v>16</v>
      </c>
      <c r="B25" s="192" t="s">
        <v>271</v>
      </c>
      <c r="C25" s="214">
        <f>C23-C24</f>
        <v>3358840968</v>
      </c>
      <c r="D25" s="214">
        <f>D23-D24</f>
        <v>600040031</v>
      </c>
      <c r="E25" s="214">
        <f>E23-E24</f>
        <v>14284517749</v>
      </c>
      <c r="F25" s="214">
        <f>F23-F24</f>
        <v>15382757003</v>
      </c>
    </row>
    <row r="26" spans="1:8" ht="17.25" customHeight="1">
      <c r="A26" s="191">
        <v>17</v>
      </c>
      <c r="B26" s="192" t="s">
        <v>272</v>
      </c>
      <c r="C26" s="216">
        <f>C25/7015000</f>
        <v>478.80840598717037</v>
      </c>
      <c r="D26" s="216">
        <f>D25/7015000</f>
        <v>85.536711475409831</v>
      </c>
      <c r="E26" s="216">
        <f>E25/7015000</f>
        <v>2036.2819314326443</v>
      </c>
      <c r="F26" s="216">
        <f>F25/7015000</f>
        <v>2192.8377766215253</v>
      </c>
    </row>
    <row r="27" spans="1:8" ht="17.25" customHeight="1">
      <c r="A27" s="177">
        <v>18</v>
      </c>
      <c r="B27" s="195" t="s">
        <v>273</v>
      </c>
      <c r="C27" s="88"/>
      <c r="D27" s="88"/>
      <c r="E27" s="88"/>
      <c r="F27" s="88"/>
    </row>
    <row r="28" spans="1:8" ht="21" customHeight="1">
      <c r="B28" s="1"/>
      <c r="C28" s="33"/>
      <c r="D28" s="142" t="s">
        <v>288</v>
      </c>
    </row>
    <row r="29" spans="1:8" s="34" customFormat="1" ht="19.5" customHeight="1">
      <c r="A29" s="285" t="s">
        <v>289</v>
      </c>
      <c r="B29" s="285"/>
      <c r="C29" s="285" t="s">
        <v>290</v>
      </c>
      <c r="D29" s="285"/>
      <c r="E29" s="285" t="s">
        <v>291</v>
      </c>
      <c r="F29" s="285"/>
    </row>
    <row r="30" spans="1:8" ht="17.25" customHeight="1">
      <c r="B30" s="135"/>
      <c r="C30" s="135"/>
      <c r="D30" s="135" t="s">
        <v>31</v>
      </c>
      <c r="E30" s="135"/>
      <c r="F30" s="183"/>
    </row>
    <row r="31" spans="1:8" ht="17.25" customHeight="1">
      <c r="B31" s="135"/>
      <c r="C31" s="135"/>
      <c r="D31" s="135"/>
      <c r="E31" s="135"/>
      <c r="F31" s="183"/>
    </row>
    <row r="32" spans="1:8" ht="17.25" customHeight="1">
      <c r="B32" s="135"/>
      <c r="C32" s="135"/>
      <c r="D32" s="135"/>
      <c r="E32" s="135"/>
      <c r="F32" s="135"/>
    </row>
    <row r="33" spans="1:6" ht="15.75">
      <c r="A33" s="285" t="s">
        <v>292</v>
      </c>
      <c r="B33" s="285"/>
      <c r="C33" s="285" t="s">
        <v>293</v>
      </c>
      <c r="D33" s="285"/>
      <c r="E33" s="135"/>
      <c r="F33" s="135"/>
    </row>
  </sheetData>
  <mergeCells count="10">
    <mergeCell ref="A33:B33"/>
    <mergeCell ref="C33:D33"/>
    <mergeCell ref="A7:A8"/>
    <mergeCell ref="B7:B8"/>
    <mergeCell ref="D1:E1"/>
    <mergeCell ref="A4:F4"/>
    <mergeCell ref="A5:F5"/>
    <mergeCell ref="E29:F29"/>
    <mergeCell ref="C29:D29"/>
    <mergeCell ref="A29:B29"/>
  </mergeCells>
  <phoneticPr fontId="26" type="noConversion"/>
  <pageMargins left="0.61" right="0.5" top="0.23" bottom="0.23" header="0"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
  <dimension ref="A1:I191"/>
  <sheetViews>
    <sheetView zoomScale="90" zoomScaleNormal="90" workbookViewId="0">
      <selection activeCell="E54" sqref="A1:E54"/>
    </sheetView>
  </sheetViews>
  <sheetFormatPr defaultRowHeight="15"/>
  <cols>
    <col min="1" max="1" width="44" customWidth="1"/>
    <col min="2" max="2" width="6" customWidth="1"/>
    <col min="3" max="3" width="7.625" customWidth="1"/>
    <col min="4" max="4" width="16.5" customWidth="1"/>
    <col min="5" max="5" width="16.625" customWidth="1"/>
    <col min="6" max="6" width="16.625" hidden="1" customWidth="1"/>
    <col min="7" max="7" width="17" hidden="1" customWidth="1"/>
    <col min="8" max="8" width="0" hidden="1" customWidth="1"/>
    <col min="9" max="9" width="19.375" customWidth="1"/>
  </cols>
  <sheetData>
    <row r="1" spans="1:9" ht="24.75" customHeight="1">
      <c r="A1" s="134" t="s">
        <v>334</v>
      </c>
      <c r="B1" s="237"/>
      <c r="C1" s="237"/>
      <c r="D1" s="238" t="s">
        <v>335</v>
      </c>
      <c r="E1" s="238"/>
      <c r="F1" s="14" t="s">
        <v>74</v>
      </c>
      <c r="G1" s="6"/>
      <c r="H1" s="6"/>
    </row>
    <row r="2" spans="1:9" ht="20.25" customHeight="1">
      <c r="A2" s="201" t="s">
        <v>336</v>
      </c>
      <c r="B2" s="239" t="s">
        <v>337</v>
      </c>
      <c r="C2" s="239"/>
      <c r="D2" s="217"/>
      <c r="E2" s="217"/>
      <c r="F2" s="15" t="s">
        <v>75</v>
      </c>
      <c r="G2" s="13" t="s">
        <v>32</v>
      </c>
      <c r="H2" s="13"/>
    </row>
    <row r="3" spans="1:9" ht="18.75">
      <c r="A3" s="237"/>
      <c r="B3" s="239" t="s">
        <v>338</v>
      </c>
      <c r="C3" s="239"/>
      <c r="D3" s="217"/>
      <c r="E3" s="217"/>
      <c r="F3" s="6"/>
      <c r="G3" s="13" t="s">
        <v>33</v>
      </c>
      <c r="H3" s="13"/>
    </row>
    <row r="4" spans="1:9" ht="31.5" customHeight="1">
      <c r="A4" s="289" t="s">
        <v>339</v>
      </c>
      <c r="B4" s="289"/>
      <c r="C4" s="289"/>
      <c r="D4" s="289"/>
      <c r="E4" s="289"/>
      <c r="F4" s="290" t="s">
        <v>2</v>
      </c>
      <c r="G4" s="290"/>
      <c r="H4" s="290"/>
    </row>
    <row r="5" spans="1:9" ht="18.75">
      <c r="A5" s="283" t="s">
        <v>652</v>
      </c>
      <c r="B5" s="283"/>
      <c r="C5" s="283"/>
      <c r="D5" s="283"/>
      <c r="E5" s="283"/>
      <c r="F5" s="291" t="s">
        <v>136</v>
      </c>
      <c r="G5" s="291"/>
      <c r="H5" s="291"/>
    </row>
    <row r="6" spans="1:9" ht="19.5">
      <c r="A6" s="295" t="s">
        <v>340</v>
      </c>
      <c r="B6" s="295"/>
      <c r="C6" s="295"/>
      <c r="D6" s="295"/>
      <c r="E6" s="295"/>
      <c r="F6" s="292" t="s">
        <v>116</v>
      </c>
      <c r="G6" s="292"/>
      <c r="H6" s="292"/>
    </row>
    <row r="7" spans="1:9" ht="21.75" customHeight="1">
      <c r="A7" s="240"/>
      <c r="B7" s="240"/>
      <c r="C7" s="240"/>
      <c r="D7" s="241" t="s">
        <v>341</v>
      </c>
      <c r="E7" s="240"/>
      <c r="F7" s="9"/>
      <c r="G7" s="9"/>
      <c r="H7" s="9"/>
    </row>
    <row r="8" spans="1:9" ht="29.25" customHeight="1">
      <c r="A8" s="286" t="s">
        <v>331</v>
      </c>
      <c r="B8" s="286" t="s">
        <v>332</v>
      </c>
      <c r="C8" s="298" t="s">
        <v>167</v>
      </c>
      <c r="D8" s="296" t="s">
        <v>277</v>
      </c>
      <c r="E8" s="297"/>
      <c r="F8" s="293" t="s">
        <v>120</v>
      </c>
      <c r="G8" s="293" t="s">
        <v>3</v>
      </c>
      <c r="H8" s="293" t="s">
        <v>7</v>
      </c>
    </row>
    <row r="9" spans="1:9" ht="29.25" customHeight="1">
      <c r="A9" s="287"/>
      <c r="B9" s="287"/>
      <c r="C9" s="299"/>
      <c r="D9" s="211" t="s">
        <v>278</v>
      </c>
      <c r="E9" s="211" t="s">
        <v>333</v>
      </c>
      <c r="F9" s="294"/>
      <c r="G9" s="294" t="s">
        <v>3</v>
      </c>
      <c r="H9" s="294" t="s">
        <v>109</v>
      </c>
    </row>
    <row r="10" spans="1:9" ht="27" customHeight="1">
      <c r="A10" s="230" t="s">
        <v>294</v>
      </c>
      <c r="B10" s="220"/>
      <c r="C10" s="220"/>
      <c r="D10" s="220"/>
      <c r="E10" s="220"/>
      <c r="F10" s="10" t="s">
        <v>95</v>
      </c>
      <c r="G10" s="40"/>
      <c r="H10" s="40"/>
    </row>
    <row r="11" spans="1:9" ht="27" customHeight="1">
      <c r="A11" s="213" t="s">
        <v>295</v>
      </c>
      <c r="B11" s="221" t="s">
        <v>76</v>
      </c>
      <c r="C11" s="222"/>
      <c r="D11" s="214">
        <v>696883855568</v>
      </c>
      <c r="E11" s="214">
        <v>486362723819</v>
      </c>
      <c r="F11" s="41" t="s">
        <v>88</v>
      </c>
      <c r="G11" s="42" t="s">
        <v>76</v>
      </c>
      <c r="H11" s="43"/>
      <c r="I11" s="35"/>
    </row>
    <row r="12" spans="1:9" ht="27" customHeight="1">
      <c r="A12" s="213" t="s">
        <v>296</v>
      </c>
      <c r="B12" s="221" t="s">
        <v>77</v>
      </c>
      <c r="C12" s="222"/>
      <c r="D12" s="223">
        <f>-474333359026-22000000000-382187779</f>
        <v>-496715546805</v>
      </c>
      <c r="E12" s="214">
        <v>-277150172095</v>
      </c>
      <c r="F12" s="41" t="s">
        <v>89</v>
      </c>
      <c r="G12" s="42" t="s">
        <v>77</v>
      </c>
      <c r="H12" s="43"/>
      <c r="I12" s="90"/>
    </row>
    <row r="13" spans="1:9" ht="27" customHeight="1">
      <c r="A13" s="213" t="s">
        <v>297</v>
      </c>
      <c r="B13" s="221" t="s">
        <v>78</v>
      </c>
      <c r="C13" s="222"/>
      <c r="D13" s="214">
        <v>-203307778009</v>
      </c>
      <c r="E13" s="214">
        <v>-152177070200</v>
      </c>
      <c r="F13" s="41" t="s">
        <v>90</v>
      </c>
      <c r="G13" s="42" t="s">
        <v>78</v>
      </c>
      <c r="H13" s="43"/>
      <c r="I13" s="90"/>
    </row>
    <row r="14" spans="1:9" ht="27" customHeight="1">
      <c r="A14" s="213" t="s">
        <v>298</v>
      </c>
      <c r="B14" s="221" t="s">
        <v>79</v>
      </c>
      <c r="C14" s="222"/>
      <c r="D14" s="223">
        <v>-32700570051</v>
      </c>
      <c r="E14" s="214">
        <v>-30564627674</v>
      </c>
      <c r="F14" s="41" t="s">
        <v>91</v>
      </c>
      <c r="G14" s="42" t="s">
        <v>79</v>
      </c>
      <c r="H14" s="43"/>
      <c r="I14" s="90"/>
    </row>
    <row r="15" spans="1:9" ht="27" customHeight="1">
      <c r="A15" s="213" t="s">
        <v>299</v>
      </c>
      <c r="B15" s="221" t="s">
        <v>80</v>
      </c>
      <c r="C15" s="222"/>
      <c r="D15" s="223">
        <v>-2343434024</v>
      </c>
      <c r="E15" s="214">
        <v>-4544506240</v>
      </c>
      <c r="F15" s="41" t="s">
        <v>92</v>
      </c>
      <c r="G15" s="42" t="s">
        <v>80</v>
      </c>
      <c r="H15" s="43"/>
      <c r="I15" s="35"/>
    </row>
    <row r="16" spans="1:9" ht="27" customHeight="1">
      <c r="A16" s="213" t="s">
        <v>300</v>
      </c>
      <c r="B16" s="221" t="s">
        <v>81</v>
      </c>
      <c r="C16" s="222"/>
      <c r="D16" s="223">
        <v>5464544008</v>
      </c>
      <c r="E16" s="214">
        <v>3338299044</v>
      </c>
      <c r="F16" s="41" t="s">
        <v>93</v>
      </c>
      <c r="G16" s="42" t="s">
        <v>81</v>
      </c>
      <c r="H16" s="43"/>
      <c r="I16" s="35"/>
    </row>
    <row r="17" spans="1:9" ht="27" customHeight="1">
      <c r="A17" s="213" t="s">
        <v>301</v>
      </c>
      <c r="B17" s="221" t="s">
        <v>82</v>
      </c>
      <c r="C17" s="222"/>
      <c r="D17" s="223">
        <v>-61427238946</v>
      </c>
      <c r="E17" s="214">
        <v>-45690695092</v>
      </c>
      <c r="F17" s="41" t="s">
        <v>94</v>
      </c>
      <c r="G17" s="42" t="s">
        <v>82</v>
      </c>
      <c r="H17" s="43"/>
      <c r="I17" s="104"/>
    </row>
    <row r="18" spans="1:9" ht="27" customHeight="1">
      <c r="A18" s="231" t="s">
        <v>302</v>
      </c>
      <c r="B18" s="224">
        <v>20</v>
      </c>
      <c r="C18" s="224"/>
      <c r="D18" s="225">
        <f>SUM(D11:D17)</f>
        <v>-94146168259</v>
      </c>
      <c r="E18" s="225">
        <f>SUM(E11:E17)</f>
        <v>-20426048438</v>
      </c>
      <c r="F18" s="16" t="s">
        <v>96</v>
      </c>
      <c r="G18" s="18">
        <v>20</v>
      </c>
      <c r="H18" s="18"/>
      <c r="I18" s="105"/>
    </row>
    <row r="19" spans="1:9" ht="27" customHeight="1">
      <c r="A19" s="232" t="s">
        <v>303</v>
      </c>
      <c r="B19" s="222"/>
      <c r="C19" s="222"/>
      <c r="D19" s="214"/>
      <c r="E19" s="214"/>
      <c r="F19" s="11" t="s">
        <v>4</v>
      </c>
      <c r="G19" s="43"/>
      <c r="H19" s="43"/>
      <c r="I19" s="35"/>
    </row>
    <row r="20" spans="1:9" ht="23.25" customHeight="1">
      <c r="A20" s="213" t="s">
        <v>304</v>
      </c>
      <c r="B20" s="222"/>
      <c r="C20" s="222"/>
      <c r="D20" s="214"/>
      <c r="E20" s="214"/>
      <c r="F20" s="44" t="s">
        <v>112</v>
      </c>
      <c r="G20" s="45"/>
      <c r="H20" s="45"/>
      <c r="I20" s="35"/>
    </row>
    <row r="21" spans="1:9" ht="23.25" customHeight="1">
      <c r="A21" s="213" t="s">
        <v>305</v>
      </c>
      <c r="B21" s="222">
        <v>21</v>
      </c>
      <c r="C21" s="222"/>
      <c r="D21" s="214">
        <v>-15583054641</v>
      </c>
      <c r="E21" s="214">
        <v>-8809523747</v>
      </c>
      <c r="F21" s="40" t="s">
        <v>113</v>
      </c>
      <c r="G21" s="46">
        <v>21</v>
      </c>
      <c r="H21" s="46"/>
      <c r="I21" s="35"/>
    </row>
    <row r="22" spans="1:9" ht="24" customHeight="1">
      <c r="A22" s="213" t="s">
        <v>306</v>
      </c>
      <c r="B22" s="222"/>
      <c r="C22" s="222"/>
      <c r="D22" s="214"/>
      <c r="E22" s="214"/>
      <c r="F22" s="44" t="s">
        <v>110</v>
      </c>
      <c r="G22" s="45"/>
      <c r="H22" s="45"/>
      <c r="I22" s="35"/>
    </row>
    <row r="23" spans="1:9" ht="24" customHeight="1">
      <c r="A23" s="213" t="s">
        <v>307</v>
      </c>
      <c r="B23" s="222">
        <v>22</v>
      </c>
      <c r="C23" s="222"/>
      <c r="D23" s="214"/>
      <c r="E23" s="214">
        <v>408836363</v>
      </c>
      <c r="F23" s="40" t="s">
        <v>111</v>
      </c>
      <c r="G23" s="46">
        <v>22</v>
      </c>
      <c r="H23" s="46"/>
      <c r="I23" s="35"/>
    </row>
    <row r="24" spans="1:9" ht="18.75" customHeight="1">
      <c r="A24" s="213" t="s">
        <v>308</v>
      </c>
      <c r="B24" s="222"/>
      <c r="C24" s="222"/>
      <c r="D24" s="214"/>
      <c r="E24" s="214"/>
      <c r="F24" s="44" t="s">
        <v>114</v>
      </c>
      <c r="G24" s="45"/>
      <c r="H24" s="45"/>
      <c r="I24" s="35"/>
    </row>
    <row r="25" spans="1:9" ht="15.75" customHeight="1">
      <c r="A25" s="213" t="s">
        <v>309</v>
      </c>
      <c r="B25" s="222">
        <v>23</v>
      </c>
      <c r="C25" s="222"/>
      <c r="D25" s="214"/>
      <c r="E25" s="214"/>
      <c r="F25" s="40" t="s">
        <v>115</v>
      </c>
      <c r="G25" s="46">
        <v>23</v>
      </c>
      <c r="H25" s="46"/>
      <c r="I25" s="35"/>
    </row>
    <row r="26" spans="1:9" ht="23.25" customHeight="1">
      <c r="A26" s="213" t="s">
        <v>310</v>
      </c>
      <c r="B26" s="222"/>
      <c r="C26" s="222"/>
      <c r="D26" s="214"/>
      <c r="E26" s="214"/>
      <c r="F26" s="44" t="s">
        <v>83</v>
      </c>
      <c r="G26" s="45"/>
      <c r="H26" s="45"/>
      <c r="I26" s="35"/>
    </row>
    <row r="27" spans="1:9" ht="20.25" customHeight="1">
      <c r="A27" s="213" t="s">
        <v>311</v>
      </c>
      <c r="B27" s="222">
        <v>24</v>
      </c>
      <c r="C27" s="222"/>
      <c r="D27" s="214"/>
      <c r="E27" s="214"/>
      <c r="F27" s="40" t="s">
        <v>84</v>
      </c>
      <c r="G27" s="46">
        <v>24</v>
      </c>
      <c r="H27" s="46"/>
      <c r="I27" s="35"/>
    </row>
    <row r="28" spans="1:9" ht="27" customHeight="1">
      <c r="A28" s="213" t="s">
        <v>312</v>
      </c>
      <c r="B28" s="222">
        <v>25</v>
      </c>
      <c r="C28" s="222"/>
      <c r="D28" s="214"/>
      <c r="E28" s="214">
        <v>-5500000000</v>
      </c>
      <c r="F28" s="41" t="s">
        <v>97</v>
      </c>
      <c r="G28" s="46">
        <v>25</v>
      </c>
      <c r="H28" s="46"/>
      <c r="I28" s="35"/>
    </row>
    <row r="29" spans="1:9" ht="27" customHeight="1">
      <c r="A29" s="213" t="s">
        <v>313</v>
      </c>
      <c r="B29" s="222">
        <v>26</v>
      </c>
      <c r="C29" s="222"/>
      <c r="D29" s="214"/>
      <c r="E29" s="214"/>
      <c r="F29" s="40" t="s">
        <v>98</v>
      </c>
      <c r="G29" s="46">
        <v>26</v>
      </c>
      <c r="H29" s="46"/>
      <c r="I29" s="35"/>
    </row>
    <row r="30" spans="1:9" ht="39" customHeight="1">
      <c r="A30" s="233" t="s">
        <v>314</v>
      </c>
      <c r="B30" s="222">
        <v>27</v>
      </c>
      <c r="C30" s="222"/>
      <c r="D30" s="214">
        <v>476940140</v>
      </c>
      <c r="E30" s="214">
        <v>390856884</v>
      </c>
      <c r="F30" s="47" t="s">
        <v>117</v>
      </c>
      <c r="G30" s="43">
        <v>27</v>
      </c>
      <c r="H30" s="43"/>
      <c r="I30" s="35"/>
    </row>
    <row r="31" spans="1:9" ht="27" customHeight="1">
      <c r="A31" s="232" t="s">
        <v>315</v>
      </c>
      <c r="B31" s="224">
        <v>30</v>
      </c>
      <c r="C31" s="224"/>
      <c r="D31" s="225">
        <f>SUM(D21:D30)</f>
        <v>-15106114501</v>
      </c>
      <c r="E31" s="225">
        <f>SUM(E21:E30)</f>
        <v>-13509830500</v>
      </c>
      <c r="F31" s="11" t="s">
        <v>118</v>
      </c>
      <c r="G31" s="18">
        <v>30</v>
      </c>
      <c r="H31" s="18"/>
      <c r="I31" s="51"/>
    </row>
    <row r="32" spans="1:9" ht="27" customHeight="1">
      <c r="A32" s="232" t="s">
        <v>316</v>
      </c>
      <c r="B32" s="226"/>
      <c r="C32" s="226"/>
      <c r="D32" s="225"/>
      <c r="E32" s="225"/>
      <c r="F32" s="11" t="s">
        <v>6</v>
      </c>
      <c r="G32" s="17"/>
      <c r="H32" s="17"/>
      <c r="I32" s="35"/>
    </row>
    <row r="33" spans="1:9" ht="23.25" customHeight="1">
      <c r="A33" s="213" t="s">
        <v>317</v>
      </c>
      <c r="B33" s="222"/>
      <c r="C33" s="222"/>
      <c r="D33" s="214"/>
      <c r="E33" s="214"/>
      <c r="F33" s="44" t="s">
        <v>107</v>
      </c>
      <c r="G33" s="45"/>
      <c r="H33" s="45"/>
      <c r="I33" s="35"/>
    </row>
    <row r="34" spans="1:9" ht="19.5" customHeight="1">
      <c r="A34" s="213" t="s">
        <v>318</v>
      </c>
      <c r="B34" s="222">
        <v>31</v>
      </c>
      <c r="C34" s="222"/>
      <c r="D34" s="214"/>
      <c r="E34" s="214"/>
      <c r="F34" s="40" t="s">
        <v>108</v>
      </c>
      <c r="G34" s="46">
        <v>31</v>
      </c>
      <c r="H34" s="46"/>
      <c r="I34" s="35"/>
    </row>
    <row r="35" spans="1:9" ht="23.25" customHeight="1">
      <c r="A35" s="213" t="s">
        <v>319</v>
      </c>
      <c r="B35" s="222"/>
      <c r="C35" s="222"/>
      <c r="D35" s="214"/>
      <c r="E35" s="214"/>
      <c r="F35" s="44" t="s">
        <v>106</v>
      </c>
      <c r="G35" s="45"/>
      <c r="H35" s="45"/>
      <c r="I35" s="35"/>
    </row>
    <row r="36" spans="1:9" ht="21" customHeight="1">
      <c r="A36" s="213" t="s">
        <v>320</v>
      </c>
      <c r="B36" s="222">
        <v>32</v>
      </c>
      <c r="C36" s="222"/>
      <c r="D36" s="214"/>
      <c r="E36" s="214"/>
      <c r="F36" s="40" t="s">
        <v>119</v>
      </c>
      <c r="G36" s="46">
        <v>32</v>
      </c>
      <c r="H36" s="46"/>
      <c r="I36" s="35"/>
    </row>
    <row r="37" spans="1:9" ht="27" customHeight="1">
      <c r="A37" s="213" t="s">
        <v>321</v>
      </c>
      <c r="B37" s="222">
        <v>33</v>
      </c>
      <c r="C37" s="222"/>
      <c r="D37" s="214">
        <v>607454606825</v>
      </c>
      <c r="E37" s="214">
        <v>316417892333</v>
      </c>
      <c r="F37" s="41" t="s">
        <v>99</v>
      </c>
      <c r="G37" s="43">
        <v>33</v>
      </c>
      <c r="H37" s="43"/>
      <c r="I37" s="35"/>
    </row>
    <row r="38" spans="1:9" ht="27" customHeight="1">
      <c r="A38" s="213" t="s">
        <v>322</v>
      </c>
      <c r="B38" s="222">
        <v>34</v>
      </c>
      <c r="C38" s="222"/>
      <c r="D38" s="214">
        <v>-469791404685</v>
      </c>
      <c r="E38" s="214">
        <v>-251174851839</v>
      </c>
      <c r="F38" s="41" t="s">
        <v>100</v>
      </c>
      <c r="G38" s="43">
        <v>34</v>
      </c>
      <c r="H38" s="43"/>
      <c r="I38" s="35"/>
    </row>
    <row r="39" spans="1:9" ht="27" customHeight="1">
      <c r="A39" s="213" t="s">
        <v>323</v>
      </c>
      <c r="B39" s="222">
        <v>35</v>
      </c>
      <c r="C39" s="222"/>
      <c r="D39" s="214">
        <v>-11066229944</v>
      </c>
      <c r="E39" s="214">
        <v>-2405919878</v>
      </c>
      <c r="F39" s="41" t="s">
        <v>101</v>
      </c>
      <c r="G39" s="43">
        <v>35</v>
      </c>
      <c r="H39" s="43"/>
      <c r="I39" s="35"/>
    </row>
    <row r="40" spans="1:9" ht="27" customHeight="1">
      <c r="A40" s="213" t="s">
        <v>324</v>
      </c>
      <c r="B40" s="222">
        <v>36</v>
      </c>
      <c r="C40" s="222"/>
      <c r="D40" s="214"/>
      <c r="E40" s="214">
        <v>-9188710470</v>
      </c>
      <c r="F40" s="41" t="s">
        <v>102</v>
      </c>
      <c r="G40" s="43">
        <v>36</v>
      </c>
      <c r="H40" s="43"/>
      <c r="I40" s="35"/>
    </row>
    <row r="41" spans="1:9" ht="27" customHeight="1">
      <c r="A41" s="231" t="s">
        <v>325</v>
      </c>
      <c r="B41" s="224">
        <v>40</v>
      </c>
      <c r="C41" s="224"/>
      <c r="D41" s="225">
        <f>SUM(D33:D40)</f>
        <v>126596972196</v>
      </c>
      <c r="E41" s="225">
        <f>SUM(E33:E40)</f>
        <v>53648410146</v>
      </c>
      <c r="F41" s="16" t="s">
        <v>5</v>
      </c>
      <c r="G41" s="18">
        <v>40</v>
      </c>
      <c r="H41" s="18"/>
      <c r="I41" s="51"/>
    </row>
    <row r="42" spans="1:9" ht="27" customHeight="1">
      <c r="A42" s="232" t="s">
        <v>326</v>
      </c>
      <c r="B42" s="226">
        <v>50</v>
      </c>
      <c r="C42" s="226"/>
      <c r="D42" s="225">
        <f>D41+D31+D18</f>
        <v>17344689436</v>
      </c>
      <c r="E42" s="225">
        <f>E41+E31+E18</f>
        <v>19712531208</v>
      </c>
      <c r="F42" s="11" t="s">
        <v>103</v>
      </c>
      <c r="G42" s="17">
        <v>50</v>
      </c>
      <c r="H42" s="17"/>
      <c r="I42" s="51"/>
    </row>
    <row r="43" spans="1:9" ht="27" customHeight="1">
      <c r="A43" s="232" t="s">
        <v>327</v>
      </c>
      <c r="B43" s="226">
        <v>60</v>
      </c>
      <c r="C43" s="226"/>
      <c r="D43" s="225">
        <v>24504551389</v>
      </c>
      <c r="E43" s="225">
        <v>4780990547</v>
      </c>
      <c r="F43" s="11" t="s">
        <v>104</v>
      </c>
      <c r="G43" s="17">
        <v>60</v>
      </c>
      <c r="H43" s="17"/>
      <c r="I43" s="51"/>
    </row>
    <row r="44" spans="1:9" s="8" customFormat="1" ht="21.75" customHeight="1">
      <c r="A44" s="213" t="s">
        <v>328</v>
      </c>
      <c r="B44" s="222">
        <v>61</v>
      </c>
      <c r="C44" s="222"/>
      <c r="D44" s="214">
        <v>-362078051</v>
      </c>
      <c r="E44" s="214"/>
      <c r="F44" s="20" t="s">
        <v>135</v>
      </c>
      <c r="G44" s="45"/>
      <c r="H44" s="45"/>
      <c r="I44" s="52"/>
    </row>
    <row r="45" spans="1:9" s="8" customFormat="1" ht="16.5" customHeight="1">
      <c r="A45" s="213" t="s">
        <v>329</v>
      </c>
      <c r="B45" s="222"/>
      <c r="C45" s="222"/>
      <c r="D45" s="214"/>
      <c r="E45" s="214">
        <v>11029634</v>
      </c>
      <c r="F45" s="40" t="s">
        <v>105</v>
      </c>
      <c r="G45" s="46">
        <v>61</v>
      </c>
      <c r="H45" s="46"/>
      <c r="I45" s="52"/>
    </row>
    <row r="46" spans="1:9" ht="27" customHeight="1">
      <c r="A46" s="234" t="s">
        <v>330</v>
      </c>
      <c r="B46" s="227">
        <v>70</v>
      </c>
      <c r="C46" s="228" t="s">
        <v>85</v>
      </c>
      <c r="D46" s="229">
        <f>D42+D43+D45+D44</f>
        <v>41487162774</v>
      </c>
      <c r="E46" s="229">
        <f>E42+E43+E45</f>
        <v>24504551389</v>
      </c>
      <c r="F46" s="12" t="s">
        <v>122</v>
      </c>
      <c r="G46" s="19">
        <v>70</v>
      </c>
      <c r="H46" s="48" t="s">
        <v>85</v>
      </c>
    </row>
    <row r="47" spans="1:9" ht="24" customHeight="1">
      <c r="A47" s="181"/>
      <c r="B47" s="181"/>
      <c r="C47" s="182"/>
      <c r="D47" s="182" t="s">
        <v>275</v>
      </c>
      <c r="E47" s="135"/>
      <c r="F47" s="8"/>
      <c r="G47" s="3"/>
      <c r="H47" s="3"/>
    </row>
    <row r="48" spans="1:9" s="34" customFormat="1" ht="23.25" customHeight="1">
      <c r="A48" s="276" t="s">
        <v>252</v>
      </c>
      <c r="B48" s="266"/>
      <c r="C48" s="266"/>
      <c r="D48" s="277" t="s">
        <v>253</v>
      </c>
      <c r="E48" s="266"/>
      <c r="F48" s="278" t="s">
        <v>87</v>
      </c>
      <c r="G48" s="279"/>
      <c r="H48" s="279"/>
      <c r="I48" s="280"/>
    </row>
    <row r="49" spans="1:8" ht="15" customHeight="1">
      <c r="A49" s="135"/>
      <c r="B49" s="135"/>
      <c r="C49" s="135"/>
      <c r="D49" s="135"/>
      <c r="E49" s="135"/>
      <c r="F49" s="4"/>
      <c r="G49" s="2"/>
      <c r="H49" s="2"/>
    </row>
    <row r="50" spans="1:8" ht="15" customHeight="1">
      <c r="A50" s="135"/>
      <c r="B50" s="135"/>
      <c r="C50" s="135" t="s">
        <v>31</v>
      </c>
      <c r="D50" s="135"/>
      <c r="E50" s="183"/>
      <c r="F50" s="4"/>
      <c r="G50" s="2"/>
      <c r="H50" s="2"/>
    </row>
    <row r="51" spans="1:8" ht="15" customHeight="1">
      <c r="A51" s="135"/>
      <c r="B51" s="135"/>
      <c r="C51" s="135"/>
      <c r="D51" s="135"/>
      <c r="E51" s="183"/>
      <c r="F51" s="4"/>
      <c r="G51" s="2"/>
      <c r="H51" s="2"/>
    </row>
    <row r="52" spans="1:8" ht="15" customHeight="1">
      <c r="A52" s="135"/>
      <c r="B52" s="135"/>
      <c r="C52" s="135"/>
      <c r="D52" s="135"/>
      <c r="E52" s="135"/>
      <c r="F52" s="4" t="s">
        <v>86</v>
      </c>
      <c r="G52" s="8"/>
      <c r="H52" s="8"/>
    </row>
    <row r="53" spans="1:8" ht="15" customHeight="1">
      <c r="A53" s="135"/>
      <c r="B53" s="135"/>
      <c r="C53" s="135"/>
      <c r="D53" s="135"/>
      <c r="E53" s="135"/>
    </row>
    <row r="54" spans="1:8" ht="18.75">
      <c r="A54" s="235" t="s">
        <v>254</v>
      </c>
      <c r="B54" s="236"/>
      <c r="C54" s="184"/>
      <c r="D54" s="185"/>
      <c r="E54" s="186"/>
    </row>
    <row r="68" ht="20.25" customHeight="1"/>
    <row r="69" ht="21" customHeight="1"/>
    <row r="70" ht="28.5" customHeight="1"/>
    <row r="71" ht="21" customHeight="1"/>
    <row r="72" ht="21" customHeight="1"/>
    <row r="73" ht="21.75" customHeight="1"/>
    <row r="74" ht="23.25" customHeight="1"/>
    <row r="75" ht="18.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93" ht="17.25" customHeight="1"/>
    <row r="94" ht="25.5" customHeight="1"/>
    <row r="95" ht="25.5" customHeight="1"/>
    <row r="96" ht="39.75" customHeight="1"/>
    <row r="97" ht="22.5" customHeight="1"/>
    <row r="98" ht="22.5" customHeight="1"/>
    <row r="103" ht="24.75" customHeight="1"/>
    <row r="104" ht="24.75" customHeight="1"/>
    <row r="105" ht="24.75" customHeight="1"/>
    <row r="106" ht="24.75" customHeight="1"/>
    <row r="107" ht="24.75" customHeight="1"/>
    <row r="108" ht="24.75" customHeight="1"/>
    <row r="109" ht="24.75" customHeight="1"/>
    <row r="110" ht="21.75" customHeight="1"/>
    <row r="111" ht="18.75" customHeight="1"/>
    <row r="112" ht="28.5" customHeight="1"/>
    <row r="113" ht="24.75" customHeight="1"/>
    <row r="114" ht="25.5" customHeight="1"/>
    <row r="140" ht="8.25" customHeight="1"/>
    <row r="141" ht="27" customHeight="1"/>
    <row r="145" ht="31.5"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5.5" customHeight="1"/>
    <row r="162" ht="18" customHeight="1"/>
    <row r="163" ht="22.5" customHeight="1"/>
    <row r="164" ht="22.5" customHeight="1"/>
    <row r="165" ht="21" customHeight="1"/>
    <row r="166" ht="21" customHeight="1"/>
    <row r="167" ht="19.5" customHeight="1"/>
    <row r="168" ht="19.5" customHeight="1"/>
    <row r="169" ht="26.25" customHeight="1"/>
    <row r="170" ht="26.25" customHeight="1"/>
    <row r="171" ht="42.75" customHeight="1"/>
    <row r="172" ht="25.5" customHeight="1"/>
    <row r="173" ht="25.5" customHeight="1"/>
    <row r="174" ht="24.75" customHeight="1"/>
    <row r="175" ht="24" customHeight="1"/>
    <row r="176" ht="28.5" customHeight="1"/>
    <row r="177" ht="28.5" customHeight="1"/>
    <row r="178" ht="28.5" customHeight="1"/>
    <row r="179" ht="28.5" customHeight="1"/>
    <row r="180" ht="28.5" customHeight="1"/>
    <row r="181" ht="28.5" customHeight="1"/>
    <row r="182" ht="28.5" customHeight="1"/>
    <row r="183" ht="28.5" customHeight="1"/>
    <row r="184" ht="28.5" customHeight="1"/>
    <row r="185" ht="24.75" customHeight="1"/>
    <row r="186" ht="22.5" customHeight="1"/>
    <row r="187" ht="25.5" customHeight="1"/>
    <row r="188" ht="23.25" customHeight="1"/>
    <row r="189" ht="23.25" customHeight="1"/>
    <row r="191" ht="27" customHeight="1"/>
  </sheetData>
  <mergeCells count="13">
    <mergeCell ref="A4:E4"/>
    <mergeCell ref="A5:E5"/>
    <mergeCell ref="A6:E6"/>
    <mergeCell ref="D8:E8"/>
    <mergeCell ref="A8:A9"/>
    <mergeCell ref="B8:B9"/>
    <mergeCell ref="C8:C9"/>
    <mergeCell ref="F4:H4"/>
    <mergeCell ref="F5:H5"/>
    <mergeCell ref="F6:H6"/>
    <mergeCell ref="F8:F9"/>
    <mergeCell ref="G8:G9"/>
    <mergeCell ref="H8:H9"/>
  </mergeCells>
  <phoneticPr fontId="0" type="noConversion"/>
  <pageMargins left="0.62" right="0.25" top="0.45" bottom="0.24"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3"/>
  <dimension ref="A1:E389"/>
  <sheetViews>
    <sheetView workbookViewId="0">
      <selection activeCell="C328" sqref="A1:C328"/>
    </sheetView>
  </sheetViews>
  <sheetFormatPr defaultRowHeight="20.25" customHeight="1"/>
  <cols>
    <col min="1" max="1" width="50.375" style="2" customWidth="1"/>
    <col min="2" max="2" width="17.375" style="2" customWidth="1"/>
    <col min="3" max="3" width="16.875" style="2" customWidth="1"/>
    <col min="4" max="4" width="19.375" style="2" customWidth="1"/>
    <col min="5" max="5" width="19.25" style="2" customWidth="1"/>
    <col min="6" max="16384" width="9" style="2"/>
  </cols>
  <sheetData>
    <row r="1" spans="1:3" ht="21.75" customHeight="1">
      <c r="A1" s="242" t="s">
        <v>334</v>
      </c>
      <c r="B1" s="243" t="s">
        <v>342</v>
      </c>
      <c r="C1" s="183"/>
    </row>
    <row r="2" spans="1:3" ht="19.5" customHeight="1">
      <c r="A2" s="201" t="s">
        <v>336</v>
      </c>
      <c r="B2" s="141" t="s">
        <v>343</v>
      </c>
      <c r="C2" s="135"/>
    </row>
    <row r="3" spans="1:3" ht="20.25" customHeight="1">
      <c r="A3" s="135"/>
      <c r="B3" s="141" t="s">
        <v>344</v>
      </c>
      <c r="C3" s="135"/>
    </row>
    <row r="4" spans="1:3" ht="36.75" customHeight="1">
      <c r="A4" s="305" t="s">
        <v>345</v>
      </c>
      <c r="B4" s="305"/>
      <c r="C4" s="305"/>
    </row>
    <row r="5" spans="1:3" ht="23.25" customHeight="1">
      <c r="A5" s="306" t="s">
        <v>652</v>
      </c>
      <c r="B5" s="306"/>
      <c r="C5" s="306"/>
    </row>
    <row r="6" spans="1:3" s="24" customFormat="1" ht="35.25" customHeight="1">
      <c r="A6" s="243" t="s">
        <v>346</v>
      </c>
      <c r="B6" s="244"/>
      <c r="C6" s="244"/>
    </row>
    <row r="7" spans="1:3" s="24" customFormat="1" ht="23.25" customHeight="1">
      <c r="A7" s="244" t="s">
        <v>347</v>
      </c>
      <c r="B7" s="244"/>
      <c r="C7" s="244"/>
    </row>
    <row r="8" spans="1:3" s="24" customFormat="1" ht="23.25" customHeight="1">
      <c r="A8" s="244" t="s">
        <v>348</v>
      </c>
      <c r="B8" s="244"/>
      <c r="C8" s="244"/>
    </row>
    <row r="9" spans="1:3" s="24" customFormat="1" ht="99.75" customHeight="1">
      <c r="A9" s="302" t="s">
        <v>349</v>
      </c>
      <c r="B9" s="302"/>
      <c r="C9" s="302"/>
    </row>
    <row r="10" spans="1:3" s="24" customFormat="1" ht="31.5" customHeight="1">
      <c r="A10" s="307" t="s">
        <v>350</v>
      </c>
      <c r="B10" s="307"/>
      <c r="C10" s="307"/>
    </row>
    <row r="11" spans="1:3" s="24" customFormat="1" ht="31.5" customHeight="1">
      <c r="A11" s="243" t="s">
        <v>351</v>
      </c>
      <c r="B11" s="244"/>
      <c r="C11" s="244"/>
    </row>
    <row r="12" spans="1:3" s="24" customFormat="1" ht="37.5" customHeight="1">
      <c r="A12" s="244" t="s">
        <v>352</v>
      </c>
      <c r="B12" s="244"/>
      <c r="C12" s="244"/>
    </row>
    <row r="13" spans="1:3" s="24" customFormat="1" ht="37.5" customHeight="1">
      <c r="A13" s="244" t="s">
        <v>353</v>
      </c>
      <c r="B13" s="244"/>
      <c r="C13" s="244"/>
    </row>
    <row r="14" spans="1:3" s="24" customFormat="1" ht="14.25" customHeight="1">
      <c r="A14" s="244"/>
      <c r="B14" s="244"/>
      <c r="C14" s="244"/>
    </row>
    <row r="15" spans="1:3" s="24" customFormat="1" ht="26.25" customHeight="1">
      <c r="A15" s="243" t="s">
        <v>354</v>
      </c>
      <c r="B15" s="244"/>
      <c r="C15" s="244"/>
    </row>
    <row r="16" spans="1:3" s="24" customFormat="1" ht="30" customHeight="1">
      <c r="A16" s="244" t="s">
        <v>355</v>
      </c>
      <c r="B16" s="244"/>
      <c r="C16" s="244"/>
    </row>
    <row r="17" spans="1:3" s="24" customFormat="1" ht="55.5" customHeight="1">
      <c r="A17" s="307" t="s">
        <v>356</v>
      </c>
      <c r="B17" s="307"/>
      <c r="C17" s="307"/>
    </row>
    <row r="18" spans="1:3" s="24" customFormat="1" ht="36" customHeight="1">
      <c r="A18" s="244" t="s">
        <v>357</v>
      </c>
      <c r="B18" s="244"/>
      <c r="C18" s="244"/>
    </row>
    <row r="19" spans="1:3" s="24" customFormat="1" ht="21.75" customHeight="1">
      <c r="A19" s="243" t="s">
        <v>358</v>
      </c>
      <c r="B19" s="244"/>
      <c r="C19" s="244"/>
    </row>
    <row r="20" spans="1:3" s="24" customFormat="1" ht="22.5" customHeight="1">
      <c r="A20" s="244" t="s">
        <v>359</v>
      </c>
      <c r="B20" s="244"/>
      <c r="C20" s="244"/>
    </row>
    <row r="21" spans="1:3" s="24" customFormat="1" ht="182.25" customHeight="1">
      <c r="A21" s="300" t="s">
        <v>360</v>
      </c>
      <c r="B21" s="300"/>
      <c r="C21" s="300"/>
    </row>
    <row r="22" spans="1:3" s="24" customFormat="1" ht="102" customHeight="1">
      <c r="A22" s="300" t="s">
        <v>361</v>
      </c>
      <c r="B22" s="300"/>
      <c r="C22" s="300"/>
    </row>
    <row r="23" spans="1:3" s="24" customFormat="1" ht="33.75" customHeight="1">
      <c r="A23" s="244" t="s">
        <v>362</v>
      </c>
      <c r="B23" s="244"/>
      <c r="C23" s="244"/>
    </row>
    <row r="24" spans="1:3" s="24" customFormat="1" ht="122.25" customHeight="1">
      <c r="A24" s="300" t="s">
        <v>363</v>
      </c>
      <c r="B24" s="300"/>
      <c r="C24" s="300"/>
    </row>
    <row r="25" spans="1:3" s="24" customFormat="1" ht="28.5" customHeight="1">
      <c r="A25" s="301" t="s">
        <v>364</v>
      </c>
      <c r="B25" s="301"/>
      <c r="C25" s="301"/>
    </row>
    <row r="26" spans="1:3" s="24" customFormat="1" ht="28.5" customHeight="1">
      <c r="A26" s="245" t="s">
        <v>365</v>
      </c>
      <c r="B26" s="244"/>
      <c r="C26" s="244"/>
    </row>
    <row r="27" spans="1:3" s="27" customFormat="1" ht="94.5" customHeight="1">
      <c r="A27" s="300" t="s">
        <v>366</v>
      </c>
      <c r="B27" s="300"/>
      <c r="C27" s="300"/>
    </row>
    <row r="28" spans="1:3" s="27" customFormat="1" ht="43.5" customHeight="1">
      <c r="A28" s="244" t="s">
        <v>367</v>
      </c>
      <c r="B28" s="244"/>
      <c r="C28" s="244"/>
    </row>
    <row r="29" spans="1:3" s="27" customFormat="1" ht="47.25" customHeight="1">
      <c r="A29" s="301" t="s">
        <v>368</v>
      </c>
      <c r="B29" s="301"/>
      <c r="C29" s="301"/>
    </row>
    <row r="30" spans="1:3" s="27" customFormat="1" ht="39.75" customHeight="1">
      <c r="A30" s="301" t="s">
        <v>369</v>
      </c>
      <c r="B30" s="301"/>
      <c r="C30" s="301"/>
    </row>
    <row r="31" spans="1:3" s="27" customFormat="1" ht="30.75" customHeight="1">
      <c r="A31" s="304" t="s">
        <v>370</v>
      </c>
      <c r="B31" s="304"/>
      <c r="C31" s="304"/>
    </row>
    <row r="32" spans="1:3" s="27" customFormat="1" ht="32.25" customHeight="1">
      <c r="A32" s="246" t="s">
        <v>371</v>
      </c>
      <c r="B32" s="247"/>
      <c r="C32" s="247"/>
    </row>
    <row r="33" spans="1:3" s="27" customFormat="1" ht="23.25" customHeight="1">
      <c r="A33" s="246" t="s">
        <v>372</v>
      </c>
      <c r="B33" s="247"/>
      <c r="C33" s="247"/>
    </row>
    <row r="34" spans="1:3" s="27" customFormat="1" ht="23.25" customHeight="1">
      <c r="A34" s="301" t="s">
        <v>373</v>
      </c>
      <c r="B34" s="301"/>
      <c r="C34" s="301"/>
    </row>
    <row r="35" spans="1:3" s="27" customFormat="1" ht="101.25" customHeight="1">
      <c r="A35" s="300" t="s">
        <v>374</v>
      </c>
      <c r="B35" s="300"/>
      <c r="C35" s="300"/>
    </row>
    <row r="36" spans="1:3" s="27" customFormat="1" ht="22.5" customHeight="1">
      <c r="A36" s="245" t="s">
        <v>375</v>
      </c>
      <c r="B36" s="244"/>
      <c r="C36" s="244"/>
    </row>
    <row r="37" spans="1:3" s="27" customFormat="1" ht="22.5" customHeight="1">
      <c r="A37" s="245" t="s">
        <v>376</v>
      </c>
      <c r="B37" s="244"/>
      <c r="C37" s="244"/>
    </row>
    <row r="38" spans="1:3" s="27" customFormat="1" ht="22.5" customHeight="1">
      <c r="A38" s="245" t="s">
        <v>377</v>
      </c>
      <c r="B38" s="244"/>
      <c r="C38" s="244"/>
    </row>
    <row r="39" spans="1:3" s="27" customFormat="1" ht="33" customHeight="1">
      <c r="A39" s="244" t="s">
        <v>378</v>
      </c>
      <c r="B39" s="244"/>
      <c r="C39" s="244"/>
    </row>
    <row r="40" spans="1:3" s="27" customFormat="1" ht="135" customHeight="1">
      <c r="A40" s="300" t="s">
        <v>379</v>
      </c>
      <c r="B40" s="300"/>
      <c r="C40" s="300"/>
    </row>
    <row r="41" spans="1:3" s="27" customFormat="1" ht="162" customHeight="1">
      <c r="A41" s="300" t="s">
        <v>380</v>
      </c>
      <c r="B41" s="300"/>
      <c r="C41" s="300"/>
    </row>
    <row r="42" spans="1:3" s="27" customFormat="1" ht="33" customHeight="1">
      <c r="A42" s="244" t="s">
        <v>381</v>
      </c>
      <c r="B42" s="244"/>
      <c r="C42" s="244"/>
    </row>
    <row r="43" spans="1:3" s="27" customFormat="1" ht="38.25" customHeight="1">
      <c r="A43" s="301" t="s">
        <v>382</v>
      </c>
      <c r="B43" s="301"/>
      <c r="C43" s="301"/>
    </row>
    <row r="44" spans="1:3" s="27" customFormat="1" ht="56.25" customHeight="1">
      <c r="A44" s="301" t="s">
        <v>383</v>
      </c>
      <c r="B44" s="301"/>
      <c r="C44" s="301"/>
    </row>
    <row r="45" spans="1:3" s="27" customFormat="1" ht="27" customHeight="1">
      <c r="A45" s="245" t="s">
        <v>384</v>
      </c>
      <c r="B45" s="244"/>
      <c r="C45" s="244"/>
    </row>
    <row r="46" spans="1:3" s="27" customFormat="1" ht="27" customHeight="1">
      <c r="A46" s="245" t="s">
        <v>385</v>
      </c>
      <c r="B46" s="244"/>
      <c r="C46" s="244"/>
    </row>
    <row r="47" spans="1:3" s="27" customFormat="1" ht="104.25" customHeight="1">
      <c r="A47" s="300" t="s">
        <v>386</v>
      </c>
      <c r="B47" s="300"/>
      <c r="C47" s="300"/>
    </row>
    <row r="48" spans="1:3" s="27" customFormat="1" ht="151.5" customHeight="1">
      <c r="A48" s="300" t="s">
        <v>387</v>
      </c>
      <c r="B48" s="300"/>
      <c r="C48" s="300"/>
    </row>
    <row r="49" spans="1:3" s="27" customFormat="1" ht="30" customHeight="1">
      <c r="A49" s="244" t="s">
        <v>388</v>
      </c>
      <c r="B49" s="248"/>
      <c r="C49" s="248"/>
    </row>
    <row r="50" spans="1:3" s="27" customFormat="1" ht="80.25" customHeight="1">
      <c r="A50" s="300" t="s">
        <v>389</v>
      </c>
      <c r="B50" s="300"/>
      <c r="C50" s="300"/>
    </row>
    <row r="51" spans="1:3" s="27" customFormat="1" ht="39.75" customHeight="1">
      <c r="A51" s="301" t="s">
        <v>390</v>
      </c>
      <c r="B51" s="301"/>
      <c r="C51" s="301"/>
    </row>
    <row r="52" spans="1:3" s="27" customFormat="1" ht="27.75" customHeight="1">
      <c r="A52" s="301" t="s">
        <v>391</v>
      </c>
      <c r="B52" s="301"/>
      <c r="C52" s="301"/>
    </row>
    <row r="53" spans="1:3" s="27" customFormat="1" ht="46.5" customHeight="1">
      <c r="A53" s="301" t="s">
        <v>392</v>
      </c>
      <c r="B53" s="301"/>
      <c r="C53" s="301"/>
    </row>
    <row r="54" spans="1:3" s="27" customFormat="1" ht="66" customHeight="1">
      <c r="A54" s="301" t="s">
        <v>393</v>
      </c>
      <c r="B54" s="301"/>
      <c r="C54" s="301"/>
    </row>
    <row r="55" spans="1:3" s="27" customFormat="1" ht="141" customHeight="1">
      <c r="A55" s="300" t="s">
        <v>394</v>
      </c>
      <c r="B55" s="300"/>
      <c r="C55" s="300"/>
    </row>
    <row r="56" spans="1:3" s="27" customFormat="1" ht="49.5" customHeight="1">
      <c r="A56" s="301" t="s">
        <v>395</v>
      </c>
      <c r="B56" s="301"/>
      <c r="C56" s="301"/>
    </row>
    <row r="57" spans="1:3" s="27" customFormat="1" ht="33" customHeight="1">
      <c r="A57" s="249" t="s">
        <v>396</v>
      </c>
      <c r="B57" s="247"/>
      <c r="C57" s="247"/>
    </row>
    <row r="58" spans="1:3" s="27" customFormat="1" ht="42" customHeight="1">
      <c r="A58" s="301" t="s">
        <v>397</v>
      </c>
      <c r="B58" s="301"/>
      <c r="C58" s="301"/>
    </row>
    <row r="59" spans="1:3" s="24" customFormat="1" ht="102.75" customHeight="1">
      <c r="A59" s="300" t="s">
        <v>398</v>
      </c>
      <c r="B59" s="300"/>
      <c r="C59" s="300"/>
    </row>
    <row r="60" spans="1:3" s="24" customFormat="1" ht="113.25" customHeight="1">
      <c r="A60" s="300" t="s">
        <v>399</v>
      </c>
      <c r="B60" s="300"/>
      <c r="C60" s="300"/>
    </row>
    <row r="61" spans="1:3" s="27" customFormat="1" ht="46.5" customHeight="1">
      <c r="A61" s="307" t="s">
        <v>400</v>
      </c>
      <c r="B61" s="307"/>
      <c r="C61" s="307"/>
    </row>
    <row r="62" spans="1:3" s="24" customFormat="1" ht="189.75" customHeight="1">
      <c r="A62" s="302" t="s">
        <v>401</v>
      </c>
      <c r="B62" s="302"/>
      <c r="C62" s="302"/>
    </row>
    <row r="63" spans="1:3" s="24" customFormat="1" ht="75" customHeight="1">
      <c r="A63" s="309" t="s">
        <v>402</v>
      </c>
      <c r="B63" s="309"/>
      <c r="C63" s="309"/>
    </row>
    <row r="64" spans="1:3" s="24" customFormat="1" ht="58.5" customHeight="1">
      <c r="A64" s="307" t="s">
        <v>403</v>
      </c>
      <c r="B64" s="307"/>
      <c r="C64" s="307"/>
    </row>
    <row r="65" spans="1:3" s="24" customFormat="1" ht="201" customHeight="1">
      <c r="A65" s="303" t="s">
        <v>404</v>
      </c>
      <c r="B65" s="303"/>
      <c r="C65" s="303"/>
    </row>
    <row r="66" spans="1:3" s="24" customFormat="1" ht="81.75" customHeight="1">
      <c r="A66" s="303" t="s">
        <v>405</v>
      </c>
      <c r="B66" s="303"/>
      <c r="C66" s="303"/>
    </row>
    <row r="67" spans="1:3" s="24" customFormat="1" ht="92.25" customHeight="1">
      <c r="A67" s="303" t="s">
        <v>406</v>
      </c>
      <c r="B67" s="303"/>
      <c r="C67" s="303"/>
    </row>
    <row r="68" spans="1:3" s="27" customFormat="1" ht="26.25" customHeight="1">
      <c r="A68" s="249" t="s">
        <v>407</v>
      </c>
      <c r="B68" s="249"/>
      <c r="C68" s="249"/>
    </row>
    <row r="69" spans="1:3" s="27" customFormat="1" ht="26.25" customHeight="1">
      <c r="A69" s="249" t="s">
        <v>408</v>
      </c>
      <c r="B69" s="249"/>
      <c r="C69" s="249"/>
    </row>
    <row r="70" spans="1:3" s="24" customFormat="1" ht="41.25" customHeight="1">
      <c r="A70" s="250" t="s">
        <v>409</v>
      </c>
      <c r="B70" s="247"/>
      <c r="C70" s="247"/>
    </row>
    <row r="71" spans="1:3" s="24" customFormat="1" ht="26.25" customHeight="1">
      <c r="A71" s="244" t="s">
        <v>410</v>
      </c>
      <c r="B71" s="251" t="s">
        <v>411</v>
      </c>
      <c r="C71" s="251" t="s">
        <v>412</v>
      </c>
    </row>
    <row r="72" spans="1:3" s="22" customFormat="1" ht="29.25" customHeight="1">
      <c r="A72" s="245" t="s">
        <v>413</v>
      </c>
      <c r="B72" s="252">
        <v>150923369</v>
      </c>
      <c r="C72" s="252">
        <v>271019188</v>
      </c>
    </row>
    <row r="73" spans="1:3" s="24" customFormat="1" ht="33.75" customHeight="1">
      <c r="A73" s="245" t="s">
        <v>414</v>
      </c>
      <c r="B73" s="252">
        <v>41336239405</v>
      </c>
      <c r="C73" s="252">
        <v>9233532201</v>
      </c>
    </row>
    <row r="74" spans="1:3" s="24" customFormat="1" ht="22.5" customHeight="1">
      <c r="A74" s="245" t="s">
        <v>415</v>
      </c>
      <c r="B74" s="252"/>
      <c r="C74" s="252">
        <v>15000000000</v>
      </c>
    </row>
    <row r="75" spans="1:3" s="24" customFormat="1" ht="22.5" customHeight="1">
      <c r="A75" s="253" t="s">
        <v>59</v>
      </c>
      <c r="B75" s="254">
        <f>SUM(B72:B74)</f>
        <v>41487162774</v>
      </c>
      <c r="C75" s="254">
        <f>SUM(C72:C74)</f>
        <v>24504551389</v>
      </c>
    </row>
    <row r="76" spans="1:3" s="24" customFormat="1" ht="22.5" customHeight="1">
      <c r="A76" s="244" t="s">
        <v>416</v>
      </c>
      <c r="B76" s="251" t="s">
        <v>411</v>
      </c>
      <c r="C76" s="251" t="s">
        <v>412</v>
      </c>
    </row>
    <row r="77" spans="1:3" s="24" customFormat="1" ht="22.5" customHeight="1">
      <c r="A77" s="245" t="s">
        <v>417</v>
      </c>
      <c r="B77" s="251"/>
      <c r="C77" s="251"/>
    </row>
    <row r="78" spans="1:3" s="24" customFormat="1" ht="22.5" customHeight="1">
      <c r="A78" s="245" t="s">
        <v>418</v>
      </c>
      <c r="B78" s="252"/>
      <c r="C78" s="252"/>
    </row>
    <row r="79" spans="1:3" s="24" customFormat="1" ht="22.5" customHeight="1">
      <c r="A79" s="245" t="s">
        <v>419</v>
      </c>
      <c r="B79" s="251"/>
      <c r="C79" s="251"/>
    </row>
    <row r="80" spans="1:3" s="24" customFormat="1" ht="23.25" customHeight="1">
      <c r="A80" s="253" t="s">
        <v>59</v>
      </c>
      <c r="B80" s="254">
        <f>SUM(B77:B79)</f>
        <v>0</v>
      </c>
      <c r="C80" s="254">
        <f>SUM(C77:C79)</f>
        <v>0</v>
      </c>
    </row>
    <row r="81" spans="1:5" s="24" customFormat="1" ht="23.25" customHeight="1">
      <c r="A81" s="244" t="s">
        <v>420</v>
      </c>
      <c r="B81" s="251" t="s">
        <v>411</v>
      </c>
      <c r="C81" s="251" t="s">
        <v>412</v>
      </c>
    </row>
    <row r="82" spans="1:5" s="22" customFormat="1" ht="23.25" customHeight="1">
      <c r="A82" s="245" t="s">
        <v>421</v>
      </c>
      <c r="B82" s="252">
        <v>0</v>
      </c>
      <c r="C82" s="252"/>
    </row>
    <row r="83" spans="1:5" s="24" customFormat="1" ht="23.25" customHeight="1">
      <c r="A83" s="245" t="s">
        <v>422</v>
      </c>
      <c r="B83" s="252"/>
      <c r="C83" s="252"/>
    </row>
    <row r="84" spans="1:5" s="24" customFormat="1" ht="23.25" customHeight="1">
      <c r="A84" s="245" t="s">
        <v>423</v>
      </c>
      <c r="B84" s="252"/>
      <c r="C84" s="252"/>
    </row>
    <row r="85" spans="1:5" s="24" customFormat="1" ht="23.25" customHeight="1">
      <c r="A85" s="245" t="s">
        <v>424</v>
      </c>
      <c r="B85" s="252"/>
      <c r="C85" s="252"/>
    </row>
    <row r="86" spans="1:5" s="24" customFormat="1" ht="23.25" customHeight="1">
      <c r="A86" s="245" t="s">
        <v>425</v>
      </c>
      <c r="B86" s="252">
        <v>2668063437</v>
      </c>
      <c r="C86" s="252">
        <f>3319704932-679597533</f>
        <v>2640107399</v>
      </c>
    </row>
    <row r="87" spans="1:5" s="24" customFormat="1" ht="23.25" customHeight="1">
      <c r="A87" s="253" t="s">
        <v>59</v>
      </c>
      <c r="B87" s="254">
        <f>SUM(B82:B86)</f>
        <v>2668063437</v>
      </c>
      <c r="C87" s="254">
        <f>SUM(C82:C86)</f>
        <v>2640107399</v>
      </c>
    </row>
    <row r="88" spans="1:5" s="24" customFormat="1" ht="23.25" customHeight="1">
      <c r="A88" s="244" t="s">
        <v>426</v>
      </c>
      <c r="B88" s="251" t="s">
        <v>411</v>
      </c>
      <c r="C88" s="251" t="s">
        <v>412</v>
      </c>
      <c r="E88" s="36"/>
    </row>
    <row r="89" spans="1:5" s="24" customFormat="1" ht="23.25" customHeight="1">
      <c r="A89" s="245" t="s">
        <v>427</v>
      </c>
      <c r="B89" s="252"/>
      <c r="C89" s="252"/>
    </row>
    <row r="90" spans="1:5" s="24" customFormat="1" ht="23.25" customHeight="1">
      <c r="A90" s="245" t="s">
        <v>428</v>
      </c>
      <c r="B90" s="252">
        <v>7907638542</v>
      </c>
      <c r="C90" s="252">
        <v>5675146483</v>
      </c>
      <c r="D90" s="27"/>
    </row>
    <row r="91" spans="1:5" s="24" customFormat="1" ht="23.25" customHeight="1">
      <c r="A91" s="245" t="s">
        <v>429</v>
      </c>
      <c r="B91" s="252">
        <v>145123121</v>
      </c>
      <c r="C91" s="252">
        <v>953212734</v>
      </c>
    </row>
    <row r="92" spans="1:5" s="24" customFormat="1" ht="23.25" customHeight="1">
      <c r="A92" s="245" t="s">
        <v>430</v>
      </c>
      <c r="B92" s="252">
        <v>188139049777</v>
      </c>
      <c r="C92" s="252">
        <f>109133150833-1319675944</f>
        <v>107813474889</v>
      </c>
      <c r="D92" s="36"/>
    </row>
    <row r="93" spans="1:5" s="24" customFormat="1" ht="23.25" customHeight="1">
      <c r="A93" s="245" t="s">
        <v>431</v>
      </c>
      <c r="B93" s="252"/>
      <c r="C93" s="252"/>
      <c r="D93" s="36"/>
    </row>
    <row r="94" spans="1:5" s="24" customFormat="1" ht="23.25" customHeight="1">
      <c r="A94" s="245" t="s">
        <v>432</v>
      </c>
      <c r="B94" s="252">
        <v>1602193798</v>
      </c>
      <c r="C94" s="252">
        <v>929748150</v>
      </c>
    </row>
    <row r="95" spans="1:5" s="24" customFormat="1" ht="23.25" customHeight="1">
      <c r="A95" s="245" t="s">
        <v>433</v>
      </c>
      <c r="B95" s="252"/>
      <c r="C95" s="252"/>
    </row>
    <row r="96" spans="1:5" s="24" customFormat="1" ht="23.25" customHeight="1">
      <c r="A96" s="245" t="s">
        <v>434</v>
      </c>
      <c r="B96" s="252"/>
      <c r="C96" s="252"/>
    </row>
    <row r="97" spans="1:4" s="24" customFormat="1" ht="23.25" customHeight="1">
      <c r="A97" s="245" t="s">
        <v>435</v>
      </c>
      <c r="B97" s="252"/>
      <c r="C97" s="252"/>
    </row>
    <row r="98" spans="1:4" s="24" customFormat="1" ht="23.25" customHeight="1">
      <c r="A98" s="253" t="s">
        <v>436</v>
      </c>
      <c r="B98" s="254">
        <f>SUM(B90:B97)</f>
        <v>197794005238</v>
      </c>
      <c r="C98" s="254">
        <f>SUM(C90:C97)</f>
        <v>115371582256</v>
      </c>
      <c r="D98" s="36"/>
    </row>
    <row r="99" spans="1:4" s="24" customFormat="1" ht="36.75" customHeight="1">
      <c r="A99" s="249" t="s">
        <v>437</v>
      </c>
      <c r="B99" s="252"/>
      <c r="C99" s="252"/>
    </row>
    <row r="100" spans="1:4" s="24" customFormat="1" ht="39" customHeight="1">
      <c r="A100" s="249" t="s">
        <v>438</v>
      </c>
      <c r="B100" s="252"/>
      <c r="C100" s="252"/>
    </row>
    <row r="101" spans="1:4" s="24" customFormat="1" ht="42.75" customHeight="1">
      <c r="A101" s="249" t="s">
        <v>439</v>
      </c>
      <c r="B101" s="252"/>
      <c r="C101" s="252"/>
    </row>
    <row r="102" spans="1:4" s="24" customFormat="1" ht="22.5" customHeight="1">
      <c r="A102" s="244" t="s">
        <v>440</v>
      </c>
      <c r="B102" s="251" t="s">
        <v>411</v>
      </c>
      <c r="C102" s="251" t="s">
        <v>412</v>
      </c>
    </row>
    <row r="103" spans="1:4" s="24" customFormat="1" ht="22.5" customHeight="1">
      <c r="A103" s="245" t="s">
        <v>441</v>
      </c>
      <c r="B103" s="252"/>
      <c r="C103" s="252"/>
    </row>
    <row r="104" spans="1:4" s="24" customFormat="1" ht="22.5" customHeight="1">
      <c r="A104" s="245" t="s">
        <v>0</v>
      </c>
      <c r="B104" s="252"/>
      <c r="C104" s="252"/>
    </row>
    <row r="105" spans="1:4" s="24" customFormat="1" ht="22.5" customHeight="1">
      <c r="A105" s="245" t="s">
        <v>442</v>
      </c>
      <c r="B105" s="252"/>
      <c r="C105" s="252"/>
    </row>
    <row r="106" spans="1:4" s="24" customFormat="1" ht="22.5" customHeight="1">
      <c r="A106" s="253" t="s">
        <v>59</v>
      </c>
      <c r="B106" s="254">
        <v>0</v>
      </c>
      <c r="C106" s="254">
        <f>SUM(C103:C105)</f>
        <v>0</v>
      </c>
    </row>
    <row r="107" spans="1:4" s="24" customFormat="1" ht="22.5" customHeight="1">
      <c r="A107" s="244" t="s">
        <v>443</v>
      </c>
      <c r="B107" s="251" t="s">
        <v>411</v>
      </c>
      <c r="C107" s="251" t="s">
        <v>412</v>
      </c>
    </row>
    <row r="108" spans="1:4" s="24" customFormat="1" ht="22.5" customHeight="1">
      <c r="A108" s="245" t="s">
        <v>444</v>
      </c>
      <c r="B108" s="251"/>
      <c r="C108" s="251"/>
    </row>
    <row r="109" spans="1:4" s="24" customFormat="1" ht="22.5" customHeight="1">
      <c r="A109" s="245" t="s">
        <v>0</v>
      </c>
      <c r="B109" s="251"/>
      <c r="C109" s="251"/>
    </row>
    <row r="110" spans="1:4" s="24" customFormat="1" ht="22.5" customHeight="1">
      <c r="A110" s="245" t="s">
        <v>445</v>
      </c>
      <c r="B110" s="251"/>
      <c r="C110" s="251"/>
    </row>
    <row r="111" spans="1:4" s="24" customFormat="1" ht="22.5" customHeight="1">
      <c r="A111" s="244" t="s">
        <v>446</v>
      </c>
      <c r="B111" s="251" t="s">
        <v>411</v>
      </c>
      <c r="C111" s="251" t="s">
        <v>412</v>
      </c>
    </row>
    <row r="112" spans="1:4" s="22" customFormat="1" ht="22.5" customHeight="1">
      <c r="A112" s="245" t="s">
        <v>447</v>
      </c>
      <c r="B112" s="252"/>
      <c r="C112" s="252"/>
    </row>
    <row r="113" spans="1:3" s="24" customFormat="1" ht="22.5" customHeight="1">
      <c r="A113" s="245" t="s">
        <v>448</v>
      </c>
      <c r="B113" s="252"/>
      <c r="C113" s="252"/>
    </row>
    <row r="114" spans="1:3" s="24" customFormat="1" ht="22.5" customHeight="1">
      <c r="A114" s="245" t="s">
        <v>449</v>
      </c>
      <c r="B114" s="252"/>
      <c r="C114" s="252"/>
    </row>
    <row r="115" spans="1:3" s="24" customFormat="1" ht="22.5" customHeight="1">
      <c r="A115" s="245" t="s">
        <v>450</v>
      </c>
      <c r="B115" s="252"/>
      <c r="C115" s="252"/>
    </row>
    <row r="116" spans="1:3" s="24" customFormat="1" ht="23.25" customHeight="1">
      <c r="A116" s="255" t="s">
        <v>59</v>
      </c>
      <c r="B116" s="254">
        <v>0</v>
      </c>
      <c r="C116" s="254">
        <v>0</v>
      </c>
    </row>
    <row r="117" spans="1:3" s="22" customFormat="1" ht="21.75" customHeight="1">
      <c r="A117" s="244" t="s">
        <v>451</v>
      </c>
      <c r="B117" s="251" t="s">
        <v>411</v>
      </c>
      <c r="C117" s="251" t="s">
        <v>412</v>
      </c>
    </row>
    <row r="118" spans="1:3" s="24" customFormat="1" ht="21.75" customHeight="1">
      <c r="A118" s="245" t="s">
        <v>452</v>
      </c>
      <c r="B118" s="252"/>
      <c r="C118" s="252">
        <f>C121</f>
        <v>1457960000</v>
      </c>
    </row>
    <row r="119" spans="1:3" s="24" customFormat="1" ht="21.75" customHeight="1">
      <c r="A119" s="244" t="s">
        <v>453</v>
      </c>
      <c r="B119" s="244"/>
      <c r="C119" s="244"/>
    </row>
    <row r="120" spans="1:3" s="24" customFormat="1" ht="21.75" customHeight="1">
      <c r="A120" s="245" t="s">
        <v>454</v>
      </c>
      <c r="B120" s="252"/>
      <c r="C120" s="252"/>
    </row>
    <row r="121" spans="1:3" s="24" customFormat="1" ht="21.75" customHeight="1">
      <c r="A121" s="245" t="s">
        <v>455</v>
      </c>
      <c r="B121" s="252"/>
      <c r="C121" s="252">
        <v>1457960000</v>
      </c>
    </row>
    <row r="122" spans="1:3" s="24" customFormat="1" ht="40.5" customHeight="1">
      <c r="A122" s="256" t="s">
        <v>456</v>
      </c>
      <c r="B122" s="252"/>
      <c r="C122" s="252"/>
    </row>
    <row r="123" spans="1:3" s="24" customFormat="1" ht="21.75" customHeight="1">
      <c r="A123" s="244" t="s">
        <v>457</v>
      </c>
      <c r="B123" s="244"/>
      <c r="C123" s="252"/>
    </row>
    <row r="124" spans="1:3" s="24" customFormat="1" ht="21.75" customHeight="1">
      <c r="A124" s="244" t="s">
        <v>458</v>
      </c>
      <c r="B124" s="251" t="s">
        <v>411</v>
      </c>
      <c r="C124" s="251" t="s">
        <v>412</v>
      </c>
    </row>
    <row r="125" spans="1:3" s="24" customFormat="1" ht="21.75" customHeight="1">
      <c r="A125" s="245" t="s">
        <v>459</v>
      </c>
      <c r="B125" s="252">
        <v>11700000000</v>
      </c>
      <c r="C125" s="252">
        <v>11700000000</v>
      </c>
    </row>
    <row r="126" spans="1:3" s="24" customFormat="1" ht="21.75" customHeight="1">
      <c r="A126" s="245" t="s">
        <v>460</v>
      </c>
      <c r="B126" s="251"/>
      <c r="C126" s="251"/>
    </row>
    <row r="127" spans="1:3" s="24" customFormat="1" ht="21.75" customHeight="1">
      <c r="A127" s="245" t="s">
        <v>461</v>
      </c>
      <c r="B127" s="251"/>
      <c r="C127" s="251"/>
    </row>
    <row r="128" spans="1:3" s="24" customFormat="1" ht="21.75" customHeight="1">
      <c r="A128" s="245" t="s">
        <v>462</v>
      </c>
      <c r="B128" s="251"/>
      <c r="C128" s="251"/>
    </row>
    <row r="129" spans="1:5" s="24" customFormat="1" ht="21.75" customHeight="1">
      <c r="A129" s="245" t="s">
        <v>463</v>
      </c>
      <c r="B129" s="252">
        <v>10300000000</v>
      </c>
      <c r="C129" s="252">
        <v>10300000000</v>
      </c>
    </row>
    <row r="130" spans="1:5" s="24" customFormat="1" ht="21.75" customHeight="1">
      <c r="A130" s="245" t="s">
        <v>464</v>
      </c>
      <c r="B130" s="252">
        <v>-493883650</v>
      </c>
      <c r="C130" s="252">
        <v>-493883650</v>
      </c>
    </row>
    <row r="131" spans="1:5" s="24" customFormat="1" ht="21.75" customHeight="1">
      <c r="A131" s="255" t="s">
        <v>59</v>
      </c>
      <c r="B131" s="254">
        <f>SUM(B125:B130)</f>
        <v>21506116350</v>
      </c>
      <c r="C131" s="254">
        <f>C129+C125+C130</f>
        <v>21506116350</v>
      </c>
    </row>
    <row r="132" spans="1:5" s="24" customFormat="1" ht="21.75" customHeight="1">
      <c r="A132" s="244" t="s">
        <v>465</v>
      </c>
      <c r="B132" s="251" t="s">
        <v>411</v>
      </c>
      <c r="C132" s="251" t="s">
        <v>412</v>
      </c>
      <c r="D132" s="37"/>
      <c r="E132" s="37"/>
    </row>
    <row r="133" spans="1:5" s="24" customFormat="1" ht="21.75" customHeight="1">
      <c r="A133" s="245" t="s">
        <v>466</v>
      </c>
      <c r="B133" s="252">
        <v>1218896864</v>
      </c>
      <c r="C133" s="252">
        <f>1357407869-27702201</f>
        <v>1329705668</v>
      </c>
      <c r="D133" s="37"/>
      <c r="E133" s="37"/>
    </row>
    <row r="134" spans="1:5" s="24" customFormat="1" ht="21.75" customHeight="1">
      <c r="A134" s="245" t="s">
        <v>467</v>
      </c>
      <c r="B134" s="252"/>
      <c r="C134" s="252"/>
      <c r="D134" s="49"/>
    </row>
    <row r="135" spans="1:5" s="24" customFormat="1" ht="21.75" customHeight="1">
      <c r="A135" s="245" t="s">
        <v>468</v>
      </c>
      <c r="B135" s="252"/>
      <c r="C135" s="252"/>
      <c r="D135" s="49"/>
    </row>
    <row r="136" spans="1:5" s="24" customFormat="1" ht="31.5" customHeight="1">
      <c r="A136" s="257" t="s">
        <v>469</v>
      </c>
      <c r="B136" s="252"/>
      <c r="C136" s="252"/>
      <c r="D136" s="37"/>
    </row>
    <row r="137" spans="1:5" s="24" customFormat="1" ht="21.75" customHeight="1">
      <c r="A137" s="245" t="s">
        <v>470</v>
      </c>
      <c r="B137" s="252">
        <f>24195182966-B133</f>
        <v>22976286102</v>
      </c>
      <c r="C137" s="252">
        <f>12575139390-C133</f>
        <v>11245433722</v>
      </c>
      <c r="D137" s="49"/>
    </row>
    <row r="138" spans="1:5" s="24" customFormat="1" ht="21.75" customHeight="1">
      <c r="A138" s="269" t="s">
        <v>59</v>
      </c>
      <c r="B138" s="254">
        <f>SUM(B133:B137)</f>
        <v>24195182966</v>
      </c>
      <c r="C138" s="254">
        <f>SUM(C133:C137)</f>
        <v>12575139390</v>
      </c>
    </row>
    <row r="139" spans="1:5" s="128" customFormat="1" ht="21.75" customHeight="1">
      <c r="A139" s="245" t="s">
        <v>471</v>
      </c>
      <c r="B139" s="268" t="s">
        <v>411</v>
      </c>
      <c r="C139" s="268" t="s">
        <v>412</v>
      </c>
    </row>
    <row r="140" spans="1:5" s="128" customFormat="1" ht="21.75" customHeight="1">
      <c r="A140" s="257" t="s">
        <v>472</v>
      </c>
      <c r="B140" s="252">
        <v>333796219312</v>
      </c>
      <c r="C140" s="252">
        <v>210208009773</v>
      </c>
    </row>
    <row r="141" spans="1:5" s="128" customFormat="1" ht="21.75" customHeight="1">
      <c r="A141" s="245" t="s">
        <v>473</v>
      </c>
      <c r="B141" s="252">
        <v>4713117795</v>
      </c>
      <c r="C141" s="252">
        <v>7497586540</v>
      </c>
    </row>
    <row r="142" spans="1:5" s="128" customFormat="1" ht="19.5" customHeight="1">
      <c r="A142" s="269" t="s">
        <v>59</v>
      </c>
      <c r="B142" s="254">
        <f>SUM(B140:B141)</f>
        <v>338509337107</v>
      </c>
      <c r="C142" s="254">
        <f>SUM(C140:C141)</f>
        <v>217705596313</v>
      </c>
    </row>
    <row r="143" spans="1:5" s="128" customFormat="1" ht="19.5" customHeight="1">
      <c r="A143" s="245" t="s">
        <v>474</v>
      </c>
      <c r="B143" s="268" t="s">
        <v>411</v>
      </c>
      <c r="C143" s="268" t="s">
        <v>412</v>
      </c>
    </row>
    <row r="144" spans="1:5" s="128" customFormat="1" ht="19.5" customHeight="1">
      <c r="A144" s="257" t="s">
        <v>475</v>
      </c>
      <c r="B144" s="252">
        <v>16430639536</v>
      </c>
      <c r="C144" s="252">
        <v>13851527139</v>
      </c>
    </row>
    <row r="145" spans="1:5" s="24" customFormat="1" ht="19.5" customHeight="1">
      <c r="A145" s="245" t="s">
        <v>476</v>
      </c>
      <c r="B145" s="252"/>
      <c r="C145" s="252"/>
    </row>
    <row r="146" spans="1:5" s="24" customFormat="1" ht="19.5" customHeight="1">
      <c r="A146" s="245" t="s">
        <v>477</v>
      </c>
      <c r="B146" s="252">
        <v>408182114</v>
      </c>
      <c r="C146" s="252"/>
    </row>
    <row r="147" spans="1:5" s="24" customFormat="1" ht="19.5" customHeight="1">
      <c r="A147" s="245" t="s">
        <v>478</v>
      </c>
      <c r="B147" s="252">
        <v>1948854051</v>
      </c>
      <c r="C147" s="252">
        <f>1302047342-937483355</f>
        <v>364563987</v>
      </c>
    </row>
    <row r="148" spans="1:5" s="24" customFormat="1" ht="19.5" customHeight="1">
      <c r="A148" s="245" t="s">
        <v>479</v>
      </c>
      <c r="B148" s="252">
        <v>2105507269</v>
      </c>
      <c r="C148" s="252">
        <f>407560807+134518925</f>
        <v>542079732</v>
      </c>
    </row>
    <row r="149" spans="1:5" s="24" customFormat="1" ht="19.5" customHeight="1">
      <c r="A149" s="245" t="s">
        <v>480</v>
      </c>
      <c r="B149" s="252"/>
      <c r="C149" s="252"/>
    </row>
    <row r="150" spans="1:5" s="24" customFormat="1" ht="19.5" customHeight="1">
      <c r="A150" s="245" t="s">
        <v>481</v>
      </c>
      <c r="B150" s="252"/>
      <c r="C150" s="252"/>
    </row>
    <row r="151" spans="1:5" s="24" customFormat="1" ht="19.5" customHeight="1">
      <c r="A151" s="245" t="s">
        <v>482</v>
      </c>
      <c r="B151" s="252"/>
      <c r="C151" s="252">
        <v>8085945</v>
      </c>
    </row>
    <row r="152" spans="1:5" s="24" customFormat="1" ht="22.5" customHeight="1">
      <c r="A152" s="245" t="s">
        <v>483</v>
      </c>
      <c r="B152" s="252"/>
      <c r="C152" s="252"/>
      <c r="D152" s="37"/>
      <c r="E152" s="37"/>
    </row>
    <row r="153" spans="1:5" s="24" customFormat="1" ht="16.5" customHeight="1">
      <c r="A153" s="255" t="s">
        <v>59</v>
      </c>
      <c r="B153" s="254">
        <f>SUM(B144:B151)</f>
        <v>20893182970</v>
      </c>
      <c r="C153" s="254">
        <f>SUM(C144:C152)</f>
        <v>14766256803</v>
      </c>
      <c r="D153" s="37"/>
      <c r="E153" s="37"/>
    </row>
    <row r="154" spans="1:5" s="24" customFormat="1" ht="35.25" customHeight="1">
      <c r="A154" s="244" t="s">
        <v>484</v>
      </c>
      <c r="B154" s="251" t="s">
        <v>411</v>
      </c>
      <c r="C154" s="251" t="s">
        <v>412</v>
      </c>
    </row>
    <row r="155" spans="1:5" s="22" customFormat="1" ht="15" customHeight="1">
      <c r="A155" s="249" t="s">
        <v>485</v>
      </c>
      <c r="B155" s="251"/>
      <c r="C155" s="251"/>
    </row>
    <row r="156" spans="1:5" s="24" customFormat="1" ht="15" customHeight="1">
      <c r="A156" s="245" t="s">
        <v>486</v>
      </c>
      <c r="B156" s="252"/>
      <c r="C156" s="252"/>
    </row>
    <row r="157" spans="1:5" s="23" customFormat="1" ht="15" customHeight="1">
      <c r="A157" s="245" t="s">
        <v>487</v>
      </c>
      <c r="B157" s="252"/>
      <c r="C157" s="252"/>
    </row>
    <row r="158" spans="1:5" s="24" customFormat="1" ht="15" customHeight="1">
      <c r="A158" s="255" t="s">
        <v>59</v>
      </c>
      <c r="B158" s="254">
        <f>SUM(B157)</f>
        <v>0</v>
      </c>
      <c r="C158" s="254">
        <f>SUM(C156:C157)</f>
        <v>0</v>
      </c>
    </row>
    <row r="159" spans="1:5" s="24" customFormat="1" ht="15" customHeight="1">
      <c r="A159" s="244" t="s">
        <v>488</v>
      </c>
      <c r="B159" s="251" t="s">
        <v>411</v>
      </c>
      <c r="C159" s="251" t="s">
        <v>412</v>
      </c>
    </row>
    <row r="160" spans="1:5" s="24" customFormat="1" ht="15" customHeight="1">
      <c r="A160" s="245" t="s">
        <v>489</v>
      </c>
      <c r="B160" s="252"/>
      <c r="C160" s="252"/>
    </row>
    <row r="161" spans="1:4" s="24" customFormat="1" ht="15" customHeight="1">
      <c r="A161" s="245" t="s">
        <v>490</v>
      </c>
      <c r="B161" s="252">
        <v>1453202182</v>
      </c>
      <c r="C161" s="252">
        <v>1502565182</v>
      </c>
    </row>
    <row r="162" spans="1:4" s="24" customFormat="1" ht="15" customHeight="1">
      <c r="A162" s="245" t="s">
        <v>491</v>
      </c>
      <c r="B162" s="252">
        <v>49528494</v>
      </c>
      <c r="C162" s="252">
        <f>755618936+158194793</f>
        <v>913813729</v>
      </c>
    </row>
    <row r="163" spans="1:4" s="24" customFormat="1" ht="15" customHeight="1">
      <c r="A163" s="245" t="s">
        <v>492</v>
      </c>
      <c r="B163" s="252">
        <v>23034568</v>
      </c>
      <c r="C163" s="252">
        <f>141678550+29661524</f>
        <v>171340074</v>
      </c>
    </row>
    <row r="164" spans="1:4" s="24" customFormat="1" ht="15" customHeight="1">
      <c r="A164" s="245" t="s">
        <v>493</v>
      </c>
      <c r="B164" s="252">
        <v>18177026</v>
      </c>
      <c r="C164" s="252">
        <f>62968245+13182899</f>
        <v>76151144</v>
      </c>
    </row>
    <row r="165" spans="1:4" s="24" customFormat="1" ht="15" customHeight="1">
      <c r="A165" s="245" t="s">
        <v>494</v>
      </c>
      <c r="B165" s="252"/>
      <c r="C165" s="252"/>
    </row>
    <row r="166" spans="1:4" s="22" customFormat="1" ht="15" customHeight="1">
      <c r="A166" s="245" t="s">
        <v>495</v>
      </c>
      <c r="B166" s="252">
        <f>11739000+20029800+68476260+118328000+148340100</f>
        <v>366913160</v>
      </c>
      <c r="C166" s="252">
        <v>381546860</v>
      </c>
    </row>
    <row r="167" spans="1:4" s="23" customFormat="1" ht="15" customHeight="1">
      <c r="A167" s="245" t="s">
        <v>496</v>
      </c>
      <c r="B167" s="252">
        <f>6320086740-B161-B162-B163-B164-B166</f>
        <v>4409231310</v>
      </c>
      <c r="C167" s="252">
        <f>7275859057-C161-C162-C163-C164-C166</f>
        <v>4230442068</v>
      </c>
      <c r="D167" s="26"/>
    </row>
    <row r="168" spans="1:4" s="24" customFormat="1" ht="18" customHeight="1">
      <c r="A168" s="269" t="s">
        <v>59</v>
      </c>
      <c r="B168" s="254">
        <f>SUM(B161:B167)</f>
        <v>6320086740</v>
      </c>
      <c r="C168" s="254">
        <f>SUM(C161:C167)</f>
        <v>7275859057</v>
      </c>
    </row>
    <row r="169" spans="1:4" s="24" customFormat="1" ht="15" customHeight="1">
      <c r="A169" s="245" t="s">
        <v>497</v>
      </c>
      <c r="B169" s="251" t="s">
        <v>411</v>
      </c>
      <c r="C169" s="251" t="s">
        <v>412</v>
      </c>
    </row>
    <row r="170" spans="1:4" s="22" customFormat="1" ht="15" customHeight="1">
      <c r="A170" s="245" t="s">
        <v>498</v>
      </c>
      <c r="B170" s="244"/>
      <c r="C170" s="244"/>
    </row>
    <row r="171" spans="1:4" s="24" customFormat="1" ht="15" customHeight="1">
      <c r="A171" s="245" t="s">
        <v>121</v>
      </c>
      <c r="B171" s="244"/>
      <c r="C171" s="244"/>
    </row>
    <row r="172" spans="1:4" s="24" customFormat="1" ht="15" customHeight="1">
      <c r="A172" s="245" t="s">
        <v>499</v>
      </c>
      <c r="B172" s="244"/>
      <c r="C172" s="244"/>
    </row>
    <row r="173" spans="1:4" s="24" customFormat="1" ht="15" customHeight="1">
      <c r="A173" s="255" t="s">
        <v>59</v>
      </c>
      <c r="B173" s="254">
        <v>0</v>
      </c>
      <c r="C173" s="254">
        <v>0</v>
      </c>
    </row>
    <row r="174" spans="1:4" s="22" customFormat="1" ht="15" customHeight="1">
      <c r="A174" s="244" t="s">
        <v>500</v>
      </c>
      <c r="B174" s="251" t="s">
        <v>411</v>
      </c>
      <c r="C174" s="251" t="s">
        <v>412</v>
      </c>
    </row>
    <row r="175" spans="1:4" s="24" customFormat="1" ht="15" customHeight="1">
      <c r="A175" s="139" t="s">
        <v>501</v>
      </c>
      <c r="B175" s="139"/>
      <c r="C175" s="139"/>
    </row>
    <row r="176" spans="1:4" s="24" customFormat="1" ht="15" customHeight="1">
      <c r="A176" s="245" t="s">
        <v>502</v>
      </c>
      <c r="B176" s="252">
        <v>7714267090</v>
      </c>
      <c r="C176" s="252">
        <v>5117715700</v>
      </c>
    </row>
    <row r="177" spans="1:3" s="24" customFormat="1" ht="15" customHeight="1">
      <c r="A177" s="245" t="s">
        <v>503</v>
      </c>
      <c r="B177" s="252"/>
      <c r="C177" s="252"/>
    </row>
    <row r="178" spans="1:3" s="24" customFormat="1" ht="15" customHeight="1">
      <c r="A178" s="245" t="s">
        <v>504</v>
      </c>
      <c r="B178" s="252"/>
      <c r="C178" s="252"/>
    </row>
    <row r="179" spans="1:3" s="24" customFormat="1" ht="15" customHeight="1">
      <c r="A179" s="139" t="s">
        <v>505</v>
      </c>
      <c r="B179" s="258"/>
      <c r="C179" s="258"/>
    </row>
    <row r="180" spans="1:3" s="24" customFormat="1" ht="15" customHeight="1">
      <c r="A180" s="245" t="s">
        <v>506</v>
      </c>
      <c r="B180" s="252">
        <v>10977503462</v>
      </c>
      <c r="C180" s="252">
        <v>7890823450</v>
      </c>
    </row>
    <row r="181" spans="1:3" s="24" customFormat="1" ht="15" customHeight="1">
      <c r="A181" s="245" t="s">
        <v>507</v>
      </c>
      <c r="B181" s="252"/>
      <c r="C181" s="252"/>
    </row>
    <row r="182" spans="1:3" s="24" customFormat="1" ht="16.5" customHeight="1">
      <c r="A182" s="255" t="s">
        <v>59</v>
      </c>
      <c r="B182" s="254">
        <f>SUM(B176:B181)</f>
        <v>18691770552</v>
      </c>
      <c r="C182" s="254">
        <f>SUM(C176:C181)</f>
        <v>13008539150</v>
      </c>
    </row>
    <row r="183" spans="1:3" s="24" customFormat="1" ht="16.5" customHeight="1">
      <c r="A183" s="139" t="s">
        <v>508</v>
      </c>
      <c r="B183" s="252"/>
      <c r="C183" s="252"/>
    </row>
    <row r="184" spans="1:3" s="24" customFormat="1" ht="16.5" customHeight="1">
      <c r="A184" s="139" t="s">
        <v>509</v>
      </c>
      <c r="B184" s="252"/>
      <c r="C184" s="252"/>
    </row>
    <row r="185" spans="1:3" s="24" customFormat="1" ht="18" customHeight="1">
      <c r="A185" s="244" t="s">
        <v>510</v>
      </c>
      <c r="B185" s="258"/>
      <c r="C185" s="258"/>
    </row>
    <row r="186" spans="1:3" s="24" customFormat="1" ht="31.5" customHeight="1">
      <c r="A186" s="249" t="s">
        <v>511</v>
      </c>
      <c r="B186" s="251"/>
      <c r="C186" s="251"/>
    </row>
    <row r="187" spans="1:3" s="24" customFormat="1" ht="24" customHeight="1">
      <c r="A187" s="139" t="s">
        <v>512</v>
      </c>
      <c r="B187" s="251" t="s">
        <v>411</v>
      </c>
      <c r="C187" s="251" t="s">
        <v>412</v>
      </c>
    </row>
    <row r="188" spans="1:3" s="24" customFormat="1" ht="33.75" customHeight="1">
      <c r="A188" s="249" t="s">
        <v>513</v>
      </c>
      <c r="B188" s="258"/>
      <c r="C188" s="258"/>
    </row>
    <row r="189" spans="1:3" s="24" customFormat="1" ht="30.75" customHeight="1">
      <c r="A189" s="249" t="s">
        <v>514</v>
      </c>
      <c r="B189" s="258"/>
      <c r="C189" s="258"/>
    </row>
    <row r="190" spans="1:3" s="24" customFormat="1" ht="30" customHeight="1">
      <c r="A190" s="249" t="s">
        <v>515</v>
      </c>
      <c r="B190" s="258"/>
      <c r="C190" s="258"/>
    </row>
    <row r="191" spans="1:3" s="24" customFormat="1" ht="18" customHeight="1">
      <c r="A191" s="249" t="s">
        <v>516</v>
      </c>
      <c r="B191" s="258"/>
      <c r="C191" s="258"/>
    </row>
    <row r="192" spans="1:3" s="24" customFormat="1" ht="18.75" customHeight="1">
      <c r="A192" s="249" t="s">
        <v>517</v>
      </c>
      <c r="B192" s="258"/>
      <c r="C192" s="258"/>
    </row>
    <row r="193" spans="1:3" s="24" customFormat="1" ht="22.5" customHeight="1">
      <c r="A193" s="139" t="s">
        <v>518</v>
      </c>
      <c r="B193" s="258"/>
      <c r="C193" s="258"/>
    </row>
    <row r="194" spans="1:3" s="24" customFormat="1" ht="30.75" customHeight="1">
      <c r="A194" s="249" t="s">
        <v>519</v>
      </c>
      <c r="B194" s="258"/>
      <c r="C194" s="258"/>
    </row>
    <row r="195" spans="1:3" s="24" customFormat="1" ht="17.25" customHeight="1">
      <c r="A195" s="249" t="s">
        <v>520</v>
      </c>
      <c r="B195" s="258"/>
      <c r="C195" s="258"/>
    </row>
    <row r="196" spans="1:3" s="28" customFormat="1" ht="21.75" customHeight="1">
      <c r="A196" s="249" t="s">
        <v>521</v>
      </c>
      <c r="B196" s="258"/>
      <c r="C196" s="258"/>
    </row>
    <row r="197" spans="1:3" s="24" customFormat="1" ht="18.75" customHeight="1">
      <c r="A197" s="249" t="s">
        <v>522</v>
      </c>
      <c r="B197" s="258"/>
      <c r="C197" s="258"/>
    </row>
    <row r="198" spans="1:3" s="24" customFormat="1" ht="9.75" customHeight="1">
      <c r="A198" s="259"/>
      <c r="B198" s="260"/>
      <c r="C198" s="260"/>
    </row>
    <row r="199" spans="1:3" s="24" customFormat="1" ht="18.75" customHeight="1">
      <c r="A199" s="139" t="s">
        <v>523</v>
      </c>
      <c r="B199" s="251" t="s">
        <v>411</v>
      </c>
      <c r="C199" s="251" t="s">
        <v>412</v>
      </c>
    </row>
    <row r="200" spans="1:3" s="24" customFormat="1" ht="18.75" customHeight="1">
      <c r="A200" s="245" t="s">
        <v>524</v>
      </c>
      <c r="B200" s="252">
        <v>35776500000</v>
      </c>
      <c r="C200" s="252">
        <v>35776500000</v>
      </c>
    </row>
    <row r="201" spans="1:3" s="24" customFormat="1" ht="18.75" customHeight="1">
      <c r="A201" s="245" t="s">
        <v>525</v>
      </c>
      <c r="B201" s="252">
        <v>34373500000</v>
      </c>
      <c r="C201" s="252">
        <v>34373500000</v>
      </c>
    </row>
    <row r="202" spans="1:3" s="24" customFormat="1" ht="18.75" customHeight="1">
      <c r="A202" s="245" t="s">
        <v>121</v>
      </c>
      <c r="B202" s="252"/>
      <c r="C202" s="252"/>
    </row>
    <row r="203" spans="1:3" s="24" customFormat="1" ht="18.75" customHeight="1">
      <c r="A203" s="255" t="s">
        <v>59</v>
      </c>
      <c r="B203" s="254">
        <v>70150000000</v>
      </c>
      <c r="C203" s="254">
        <v>70150000000</v>
      </c>
    </row>
    <row r="204" spans="1:3" s="24" customFormat="1" ht="18.75" customHeight="1">
      <c r="A204" s="261" t="s">
        <v>526</v>
      </c>
      <c r="B204" s="252"/>
      <c r="C204" s="252"/>
    </row>
    <row r="205" spans="1:3" s="24" customFormat="1" ht="18.75" customHeight="1">
      <c r="A205" s="249" t="s">
        <v>527</v>
      </c>
      <c r="B205" s="252"/>
      <c r="C205" s="252"/>
    </row>
    <row r="206" spans="1:3" s="24" customFormat="1" ht="18.75" customHeight="1">
      <c r="A206" s="262" t="s">
        <v>528</v>
      </c>
      <c r="B206" s="251" t="s">
        <v>411</v>
      </c>
      <c r="C206" s="251" t="s">
        <v>412</v>
      </c>
    </row>
    <row r="207" spans="1:3" s="24" customFormat="1" ht="18.75" customHeight="1">
      <c r="A207" s="245" t="s">
        <v>529</v>
      </c>
      <c r="B207" s="252"/>
      <c r="C207" s="252"/>
    </row>
    <row r="208" spans="1:3" s="24" customFormat="1" ht="18.75" customHeight="1">
      <c r="A208" s="245" t="s">
        <v>530</v>
      </c>
      <c r="B208" s="252">
        <v>70150000000</v>
      </c>
      <c r="C208" s="252">
        <v>70150000000</v>
      </c>
    </row>
    <row r="209" spans="1:3" s="24" customFormat="1" ht="18.75" customHeight="1">
      <c r="A209" s="245" t="s">
        <v>531</v>
      </c>
      <c r="B209" s="252"/>
      <c r="C209" s="252"/>
    </row>
    <row r="210" spans="1:3" s="24" customFormat="1" ht="18.75" customHeight="1">
      <c r="A210" s="245" t="s">
        <v>532</v>
      </c>
      <c r="B210" s="252"/>
      <c r="C210" s="252"/>
    </row>
    <row r="211" spans="1:3" s="24" customFormat="1" ht="18.75" customHeight="1">
      <c r="A211" s="245" t="s">
        <v>533</v>
      </c>
      <c r="B211" s="252">
        <v>70150000000</v>
      </c>
      <c r="C211" s="252">
        <f>C208</f>
        <v>70150000000</v>
      </c>
    </row>
    <row r="212" spans="1:3" s="24" customFormat="1" ht="18.75" customHeight="1">
      <c r="A212" s="245" t="s">
        <v>534</v>
      </c>
      <c r="B212" s="252"/>
      <c r="C212" s="252">
        <f>C211*6%</f>
        <v>4209000000</v>
      </c>
    </row>
    <row r="213" spans="1:3" s="24" customFormat="1" ht="18.75" customHeight="1">
      <c r="A213" s="262" t="s">
        <v>535</v>
      </c>
      <c r="B213" s="252"/>
      <c r="C213" s="252"/>
    </row>
    <row r="214" spans="1:3" s="24" customFormat="1" ht="18.75" customHeight="1">
      <c r="A214" s="245" t="s">
        <v>536</v>
      </c>
      <c r="B214" s="252"/>
      <c r="C214" s="252"/>
    </row>
    <row r="215" spans="1:3" s="24" customFormat="1" ht="18.75" customHeight="1">
      <c r="A215" s="245" t="s">
        <v>537</v>
      </c>
      <c r="B215" s="263"/>
      <c r="C215" s="263" t="s">
        <v>137</v>
      </c>
    </row>
    <row r="216" spans="1:3" s="24" customFormat="1" ht="18.75" customHeight="1">
      <c r="A216" s="245" t="s">
        <v>538</v>
      </c>
      <c r="B216" s="263"/>
      <c r="C216" s="263" t="s">
        <v>137</v>
      </c>
    </row>
    <row r="217" spans="1:3" s="23" customFormat="1" ht="18.75" customHeight="1">
      <c r="A217" s="245" t="s">
        <v>539</v>
      </c>
      <c r="B217" s="252"/>
      <c r="C217" s="252"/>
    </row>
    <row r="218" spans="1:3" s="25" customFormat="1" ht="18.75" customHeight="1">
      <c r="A218" s="262" t="s">
        <v>540</v>
      </c>
      <c r="B218" s="251" t="s">
        <v>411</v>
      </c>
      <c r="C218" s="251" t="s">
        <v>412</v>
      </c>
    </row>
    <row r="219" spans="1:3" s="23" customFormat="1" ht="18.75" customHeight="1">
      <c r="A219" s="245" t="s">
        <v>541</v>
      </c>
      <c r="B219" s="264">
        <v>7015000</v>
      </c>
      <c r="C219" s="264">
        <v>7015000</v>
      </c>
    </row>
    <row r="220" spans="1:3" s="24" customFormat="1" ht="18.75" customHeight="1">
      <c r="A220" s="246" t="s">
        <v>542</v>
      </c>
      <c r="B220" s="252">
        <f>B219</f>
        <v>7015000</v>
      </c>
      <c r="C220" s="252">
        <v>7015000</v>
      </c>
    </row>
    <row r="221" spans="1:3" s="24" customFormat="1" ht="18.75" customHeight="1">
      <c r="A221" s="245" t="s">
        <v>543</v>
      </c>
      <c r="B221" s="252">
        <f>B220</f>
        <v>7015000</v>
      </c>
      <c r="C221" s="252">
        <v>7015000</v>
      </c>
    </row>
    <row r="222" spans="1:3" s="24" customFormat="1" ht="18.75" customHeight="1">
      <c r="A222" s="245" t="s">
        <v>544</v>
      </c>
      <c r="B222" s="252"/>
      <c r="C222" s="252"/>
    </row>
    <row r="223" spans="1:3" s="24" customFormat="1" ht="18.75" customHeight="1">
      <c r="A223" s="245" t="s">
        <v>545</v>
      </c>
      <c r="B223" s="252"/>
      <c r="C223" s="252"/>
    </row>
    <row r="224" spans="1:3" s="24" customFormat="1" ht="18.75" customHeight="1">
      <c r="A224" s="245" t="s">
        <v>543</v>
      </c>
      <c r="B224" s="252"/>
      <c r="C224" s="252"/>
    </row>
    <row r="225" spans="1:3" s="24" customFormat="1" ht="18.75" customHeight="1">
      <c r="A225" s="245" t="s">
        <v>544</v>
      </c>
      <c r="B225" s="252"/>
      <c r="C225" s="252"/>
    </row>
    <row r="226" spans="1:3" s="24" customFormat="1" ht="18.75" customHeight="1">
      <c r="A226" s="245" t="s">
        <v>546</v>
      </c>
      <c r="B226" s="252">
        <f>B221</f>
        <v>7015000</v>
      </c>
      <c r="C226" s="252">
        <f>C220</f>
        <v>7015000</v>
      </c>
    </row>
    <row r="227" spans="1:3" s="24" customFormat="1" ht="18.75" customHeight="1">
      <c r="A227" s="245" t="s">
        <v>543</v>
      </c>
      <c r="B227" s="252">
        <f>B226</f>
        <v>7015000</v>
      </c>
      <c r="C227" s="252">
        <f>C221</f>
        <v>7015000</v>
      </c>
    </row>
    <row r="228" spans="1:3" s="24" customFormat="1" ht="26.25" customHeight="1">
      <c r="A228" s="245" t="s">
        <v>544</v>
      </c>
      <c r="B228" s="252">
        <f>B222</f>
        <v>0</v>
      </c>
      <c r="C228" s="252">
        <f>C222</f>
        <v>0</v>
      </c>
    </row>
    <row r="229" spans="1:3" s="24" customFormat="1" ht="26.25" customHeight="1">
      <c r="A229" s="139" t="s">
        <v>547</v>
      </c>
      <c r="B229" s="252"/>
      <c r="C229" s="252"/>
    </row>
    <row r="230" spans="1:3" s="23" customFormat="1" ht="26.25" customHeight="1">
      <c r="A230" s="308" t="s">
        <v>548</v>
      </c>
      <c r="B230" s="308"/>
      <c r="C230" s="308"/>
    </row>
    <row r="231" spans="1:3" s="24" customFormat="1" ht="52.5" customHeight="1">
      <c r="A231" s="310" t="s">
        <v>549</v>
      </c>
      <c r="B231" s="310"/>
      <c r="C231" s="310"/>
    </row>
    <row r="232" spans="1:3" s="24" customFormat="1" ht="39.75" customHeight="1">
      <c r="A232" s="310" t="s">
        <v>550</v>
      </c>
      <c r="B232" s="310"/>
      <c r="C232" s="310"/>
    </row>
    <row r="233" spans="1:3" s="24" customFormat="1" ht="54" customHeight="1">
      <c r="A233" s="310" t="s">
        <v>551</v>
      </c>
      <c r="B233" s="310"/>
      <c r="C233" s="310"/>
    </row>
    <row r="234" spans="1:3" s="24" customFormat="1" ht="38.25" customHeight="1">
      <c r="A234" s="308" t="s">
        <v>552</v>
      </c>
      <c r="B234" s="308"/>
      <c r="C234" s="308"/>
    </row>
    <row r="235" spans="1:3" s="24" customFormat="1" ht="21" customHeight="1">
      <c r="A235" s="244" t="s">
        <v>1</v>
      </c>
      <c r="B235" s="252"/>
      <c r="C235" s="252"/>
    </row>
    <row r="236" spans="1:3" s="24" customFormat="1" ht="21" customHeight="1">
      <c r="A236" s="244" t="s">
        <v>553</v>
      </c>
      <c r="B236" s="251" t="s">
        <v>411</v>
      </c>
      <c r="C236" s="251" t="s">
        <v>333</v>
      </c>
    </row>
    <row r="237" spans="1:3" s="24" customFormat="1" ht="21" customHeight="1">
      <c r="A237" s="245" t="s">
        <v>554</v>
      </c>
      <c r="B237" s="252"/>
      <c r="C237" s="252"/>
    </row>
    <row r="238" spans="1:3" s="24" customFormat="1" ht="21" customHeight="1">
      <c r="A238" s="245" t="s">
        <v>555</v>
      </c>
      <c r="B238" s="252"/>
      <c r="C238" s="252"/>
    </row>
    <row r="239" spans="1:3" s="24" customFormat="1" ht="21" customHeight="1">
      <c r="A239" s="245" t="s">
        <v>556</v>
      </c>
      <c r="B239" s="252"/>
      <c r="C239" s="252"/>
    </row>
    <row r="240" spans="1:3" s="24" customFormat="1" ht="21" customHeight="1">
      <c r="A240" s="244" t="s">
        <v>557</v>
      </c>
      <c r="B240" s="251" t="s">
        <v>411</v>
      </c>
      <c r="C240" s="251" t="s">
        <v>412</v>
      </c>
    </row>
    <row r="241" spans="1:3" s="24" customFormat="1" ht="21" customHeight="1">
      <c r="A241" s="244" t="s">
        <v>558</v>
      </c>
      <c r="B241" s="251"/>
      <c r="C241" s="251"/>
    </row>
    <row r="242" spans="1:3" s="24" customFormat="1" ht="21.75" customHeight="1">
      <c r="A242" s="244" t="s">
        <v>559</v>
      </c>
      <c r="B242" s="251"/>
      <c r="C242" s="251"/>
    </row>
    <row r="243" spans="1:3" s="24" customFormat="1" ht="21" customHeight="1">
      <c r="A243" s="244" t="s">
        <v>560</v>
      </c>
      <c r="B243" s="251"/>
      <c r="C243" s="251"/>
    </row>
    <row r="244" spans="1:3" s="24" customFormat="1" ht="50.25" customHeight="1">
      <c r="A244" s="249" t="s">
        <v>561</v>
      </c>
      <c r="B244" s="251"/>
      <c r="C244" s="251"/>
    </row>
    <row r="245" spans="1:3" s="24" customFormat="1" ht="21" customHeight="1">
      <c r="A245" s="244" t="s">
        <v>562</v>
      </c>
      <c r="B245" s="251"/>
      <c r="C245" s="251"/>
    </row>
    <row r="246" spans="1:3" s="24" customFormat="1" ht="21" customHeight="1">
      <c r="A246" s="244" t="s">
        <v>563</v>
      </c>
      <c r="B246" s="251"/>
      <c r="C246" s="251"/>
    </row>
    <row r="247" spans="1:3" s="24" customFormat="1" ht="21" customHeight="1">
      <c r="A247" s="244" t="s">
        <v>564</v>
      </c>
      <c r="B247" s="251"/>
      <c r="C247" s="251"/>
    </row>
    <row r="248" spans="1:3" s="24" customFormat="1" ht="21" customHeight="1">
      <c r="A248" s="311" t="s">
        <v>565</v>
      </c>
      <c r="B248" s="311"/>
      <c r="C248" s="311"/>
    </row>
    <row r="249" spans="1:3" s="24" customFormat="1" ht="40.5" customHeight="1">
      <c r="A249" s="244" t="s">
        <v>566</v>
      </c>
      <c r="B249" s="251" t="s">
        <v>411</v>
      </c>
      <c r="C249" s="251" t="s">
        <v>412</v>
      </c>
    </row>
    <row r="250" spans="1:3" s="24" customFormat="1" ht="39.75" customHeight="1">
      <c r="A250" s="245" t="s">
        <v>567</v>
      </c>
      <c r="B250" s="252">
        <v>708649993500</v>
      </c>
      <c r="C250" s="252">
        <v>514031418755</v>
      </c>
    </row>
    <row r="251" spans="1:3" s="23" customFormat="1" ht="32.25" customHeight="1">
      <c r="A251" s="249" t="s">
        <v>568</v>
      </c>
      <c r="B251" s="252"/>
      <c r="C251" s="252"/>
    </row>
    <row r="252" spans="1:3" s="23" customFormat="1" ht="29.25" customHeight="1">
      <c r="A252" s="249" t="s">
        <v>569</v>
      </c>
      <c r="B252" s="252"/>
      <c r="C252" s="252"/>
    </row>
    <row r="253" spans="1:3" s="23" customFormat="1" ht="21" customHeight="1">
      <c r="A253" s="244" t="s">
        <v>570</v>
      </c>
      <c r="B253" s="252"/>
      <c r="C253" s="252"/>
    </row>
    <row r="254" spans="1:3" s="23" customFormat="1" ht="21" customHeight="1">
      <c r="A254" s="244" t="s">
        <v>571</v>
      </c>
      <c r="B254" s="252"/>
      <c r="C254" s="252"/>
    </row>
    <row r="255" spans="1:3" s="23" customFormat="1" ht="21" customHeight="1">
      <c r="A255" s="245" t="s">
        <v>572</v>
      </c>
      <c r="B255" s="252"/>
      <c r="C255" s="252"/>
    </row>
    <row r="256" spans="1:3" s="23" customFormat="1" ht="21" customHeight="1">
      <c r="A256" s="245" t="s">
        <v>573</v>
      </c>
      <c r="B256" s="252"/>
      <c r="C256" s="252"/>
    </row>
    <row r="257" spans="1:3" s="23" customFormat="1" ht="21" customHeight="1">
      <c r="A257" s="245" t="s">
        <v>574</v>
      </c>
      <c r="B257" s="252"/>
      <c r="C257" s="252"/>
    </row>
    <row r="258" spans="1:3" s="24" customFormat="1" ht="21" customHeight="1">
      <c r="A258" s="245" t="s">
        <v>575</v>
      </c>
      <c r="B258" s="252"/>
      <c r="C258" s="252"/>
    </row>
    <row r="259" spans="1:3" s="24" customFormat="1" ht="21" customHeight="1">
      <c r="A259" s="245" t="s">
        <v>576</v>
      </c>
      <c r="B259" s="252"/>
      <c r="C259" s="252"/>
    </row>
    <row r="260" spans="1:3" s="24" customFormat="1" ht="21" customHeight="1">
      <c r="A260" s="245" t="s">
        <v>577</v>
      </c>
      <c r="B260" s="252"/>
      <c r="C260" s="252"/>
    </row>
    <row r="261" spans="1:3" s="24" customFormat="1" ht="21" customHeight="1">
      <c r="A261" s="244" t="s">
        <v>578</v>
      </c>
      <c r="B261" s="252">
        <f>B250</f>
        <v>708649993500</v>
      </c>
      <c r="C261" s="252">
        <f>C250</f>
        <v>514031418755</v>
      </c>
    </row>
    <row r="262" spans="1:3" s="24" customFormat="1" ht="21" customHeight="1">
      <c r="A262" s="244" t="s">
        <v>579</v>
      </c>
      <c r="B262" s="252"/>
      <c r="C262" s="252"/>
    </row>
    <row r="263" spans="1:3" s="24" customFormat="1" ht="21" customHeight="1">
      <c r="A263" s="244" t="s">
        <v>580</v>
      </c>
      <c r="B263" s="252">
        <f>B261</f>
        <v>708649993500</v>
      </c>
      <c r="C263" s="252">
        <f>C261</f>
        <v>514031418755</v>
      </c>
    </row>
    <row r="264" spans="1:3" s="24" customFormat="1" ht="21" customHeight="1">
      <c r="A264" s="244" t="s">
        <v>581</v>
      </c>
      <c r="B264" s="252"/>
      <c r="C264" s="252"/>
    </row>
    <row r="265" spans="1:3" s="24" customFormat="1" ht="21" customHeight="1">
      <c r="A265" s="244" t="s">
        <v>582</v>
      </c>
      <c r="B265" s="251" t="s">
        <v>411</v>
      </c>
      <c r="C265" s="251" t="s">
        <v>412</v>
      </c>
    </row>
    <row r="266" spans="1:3" s="24" customFormat="1" ht="36.75" customHeight="1">
      <c r="A266" s="245" t="s">
        <v>583</v>
      </c>
      <c r="B266" s="37">
        <v>631537117818</v>
      </c>
      <c r="C266" s="252">
        <f>436137807085+3040376807</f>
        <v>439178183892</v>
      </c>
    </row>
    <row r="267" spans="1:3" s="24" customFormat="1" ht="31.5" customHeight="1">
      <c r="A267" s="245" t="s">
        <v>584</v>
      </c>
      <c r="B267" s="252"/>
      <c r="C267" s="252"/>
    </row>
    <row r="268" spans="1:3" s="24" customFormat="1" ht="31.5" customHeight="1">
      <c r="A268" s="249" t="s">
        <v>585</v>
      </c>
      <c r="B268" s="252"/>
      <c r="C268" s="252"/>
    </row>
    <row r="269" spans="1:3" s="24" customFormat="1" ht="31.5" customHeight="1">
      <c r="A269" s="245" t="s">
        <v>586</v>
      </c>
      <c r="B269" s="252"/>
      <c r="C269" s="252"/>
    </row>
    <row r="270" spans="1:3" s="24" customFormat="1" ht="31.5" customHeight="1">
      <c r="A270" s="245" t="s">
        <v>587</v>
      </c>
      <c r="B270" s="252"/>
      <c r="C270" s="252"/>
    </row>
    <row r="271" spans="1:3" s="24" customFormat="1" ht="31.5" customHeight="1">
      <c r="A271" s="245" t="s">
        <v>588</v>
      </c>
      <c r="B271" s="252"/>
      <c r="C271" s="252"/>
    </row>
    <row r="272" spans="1:3" s="24" customFormat="1" ht="31.5" customHeight="1">
      <c r="A272" s="245" t="s">
        <v>589</v>
      </c>
      <c r="B272" s="252"/>
      <c r="C272" s="252"/>
    </row>
    <row r="273" spans="1:3" s="24" customFormat="1" ht="31.5" customHeight="1">
      <c r="A273" s="255" t="s">
        <v>59</v>
      </c>
      <c r="B273" s="254">
        <f>SUM(B266:B272)</f>
        <v>631537117818</v>
      </c>
      <c r="C273" s="254">
        <f>SUM(C265:C268)</f>
        <v>439178183892</v>
      </c>
    </row>
    <row r="274" spans="1:3" s="24" customFormat="1" ht="31.5" customHeight="1">
      <c r="A274" s="244" t="s">
        <v>590</v>
      </c>
      <c r="B274" s="251" t="s">
        <v>411</v>
      </c>
      <c r="C274" s="251" t="s">
        <v>412</v>
      </c>
    </row>
    <row r="275" spans="1:3" s="23" customFormat="1" ht="31.5" customHeight="1">
      <c r="A275" s="245" t="s">
        <v>591</v>
      </c>
      <c r="B275" s="252">
        <v>176940146</v>
      </c>
      <c r="C275" s="252">
        <v>213942822</v>
      </c>
    </row>
    <row r="276" spans="1:3" s="24" customFormat="1" ht="31.5" customHeight="1">
      <c r="A276" s="245" t="s">
        <v>592</v>
      </c>
      <c r="B276" s="252"/>
      <c r="C276" s="252"/>
    </row>
    <row r="277" spans="1:3" s="24" customFormat="1" ht="31.5" customHeight="1">
      <c r="A277" s="245" t="s">
        <v>593</v>
      </c>
      <c r="B277" s="252">
        <f>1404000000+300000000</f>
        <v>1704000000</v>
      </c>
      <c r="C277" s="252">
        <v>1913000000</v>
      </c>
    </row>
    <row r="278" spans="1:3" s="24" customFormat="1" ht="31.5" customHeight="1">
      <c r="A278" s="245" t="s">
        <v>594</v>
      </c>
      <c r="B278" s="252"/>
      <c r="C278" s="252"/>
    </row>
    <row r="279" spans="1:3" s="24" customFormat="1" ht="31.5" customHeight="1">
      <c r="A279" s="245" t="s">
        <v>595</v>
      </c>
      <c r="B279" s="252">
        <f>2342912339-B275-B277-B281</f>
        <v>195157243</v>
      </c>
      <c r="C279" s="252">
        <v>630039444</v>
      </c>
    </row>
    <row r="280" spans="1:3" s="24" customFormat="1" ht="31.5" customHeight="1">
      <c r="A280" s="245" t="s">
        <v>596</v>
      </c>
      <c r="B280" s="252"/>
      <c r="C280" s="252"/>
    </row>
    <row r="281" spans="1:3" s="23" customFormat="1" ht="31.5" customHeight="1">
      <c r="A281" s="245" t="s">
        <v>597</v>
      </c>
      <c r="B281" s="252">
        <v>266814950</v>
      </c>
      <c r="C281" s="252">
        <v>220453844</v>
      </c>
    </row>
    <row r="282" spans="1:3" s="24" customFormat="1" ht="31.5" customHeight="1">
      <c r="A282" s="245" t="s">
        <v>598</v>
      </c>
      <c r="B282" s="252"/>
      <c r="C282" s="252"/>
    </row>
    <row r="283" spans="1:3" s="24" customFormat="1" ht="31.5" customHeight="1">
      <c r="A283" s="255" t="s">
        <v>59</v>
      </c>
      <c r="B283" s="254">
        <f>SUM(B275:B282)</f>
        <v>2342912339</v>
      </c>
      <c r="C283" s="254">
        <f>SUM(C275:C282)</f>
        <v>2977436110</v>
      </c>
    </row>
    <row r="284" spans="1:3" s="24" customFormat="1" ht="31.5" customHeight="1">
      <c r="A284" s="244" t="s">
        <v>599</v>
      </c>
      <c r="B284" s="251" t="s">
        <v>411</v>
      </c>
      <c r="C284" s="251" t="s">
        <v>412</v>
      </c>
    </row>
    <row r="285" spans="1:3" s="24" customFormat="1" ht="31.5" customHeight="1">
      <c r="A285" s="245" t="s">
        <v>600</v>
      </c>
      <c r="B285" s="252">
        <f>KQKD!E16</f>
        <v>32656158651</v>
      </c>
      <c r="C285" s="252">
        <v>30564627674</v>
      </c>
    </row>
    <row r="286" spans="1:3" s="24" customFormat="1" ht="31.5" customHeight="1">
      <c r="A286" s="245" t="s">
        <v>601</v>
      </c>
      <c r="B286" s="252"/>
      <c r="C286" s="252"/>
    </row>
    <row r="287" spans="1:3" s="24" customFormat="1" ht="31.5" customHeight="1">
      <c r="A287" s="245" t="s">
        <v>602</v>
      </c>
      <c r="B287" s="252"/>
      <c r="C287" s="252"/>
    </row>
    <row r="288" spans="1:3" s="24" customFormat="1" ht="31.5" customHeight="1">
      <c r="A288" s="245" t="s">
        <v>603</v>
      </c>
      <c r="B288" s="252"/>
      <c r="C288" s="252"/>
    </row>
    <row r="289" spans="1:4" s="24" customFormat="1" ht="42" customHeight="1">
      <c r="A289" s="245" t="s">
        <v>604</v>
      </c>
      <c r="B289" s="252">
        <v>1345998025</v>
      </c>
      <c r="C289" s="252">
        <v>413265801</v>
      </c>
      <c r="D289" s="36"/>
    </row>
    <row r="290" spans="1:4" s="24" customFormat="1" ht="24.75" customHeight="1">
      <c r="A290" s="245" t="s">
        <v>605</v>
      </c>
      <c r="B290" s="252"/>
      <c r="C290" s="252"/>
    </row>
    <row r="291" spans="1:4" s="24" customFormat="1" ht="27.75" customHeight="1">
      <c r="A291" s="249" t="s">
        <v>606</v>
      </c>
      <c r="B291" s="252"/>
      <c r="C291" s="252">
        <v>493883650</v>
      </c>
    </row>
    <row r="292" spans="1:4" s="24" customFormat="1" ht="41.25" customHeight="1">
      <c r="A292" s="245" t="s">
        <v>607</v>
      </c>
      <c r="B292" s="252">
        <v>1300000</v>
      </c>
      <c r="C292" s="252"/>
    </row>
    <row r="293" spans="1:4" s="24" customFormat="1" ht="32.25" customHeight="1">
      <c r="A293" s="255" t="s">
        <v>59</v>
      </c>
      <c r="B293" s="254">
        <f>SUM(B285:B292)</f>
        <v>34003456676</v>
      </c>
      <c r="C293" s="254">
        <f>SUM(C285:C292)</f>
        <v>31471777125</v>
      </c>
    </row>
    <row r="294" spans="1:4" s="24" customFormat="1" ht="32.25" customHeight="1">
      <c r="A294" s="244" t="s">
        <v>608</v>
      </c>
      <c r="B294" s="251" t="s">
        <v>411</v>
      </c>
      <c r="C294" s="251" t="s">
        <v>412</v>
      </c>
    </row>
    <row r="295" spans="1:4" s="24" customFormat="1" ht="35.25" customHeight="1">
      <c r="A295" s="249" t="s">
        <v>609</v>
      </c>
      <c r="B295" s="252">
        <f>KQKD!E24</f>
        <v>4199787993</v>
      </c>
      <c r="C295" s="252">
        <v>1799580550</v>
      </c>
    </row>
    <row r="296" spans="1:4" s="24" customFormat="1" ht="35.25" customHeight="1">
      <c r="A296" s="249" t="s">
        <v>610</v>
      </c>
      <c r="B296" s="251"/>
      <c r="C296" s="251"/>
    </row>
    <row r="297" spans="1:4" s="24" customFormat="1" ht="51" customHeight="1">
      <c r="A297" s="249" t="s">
        <v>611</v>
      </c>
      <c r="B297" s="251"/>
      <c r="C297" s="251"/>
    </row>
    <row r="298" spans="1:4" s="24" customFormat="1" ht="51" customHeight="1">
      <c r="A298" s="244" t="s">
        <v>612</v>
      </c>
      <c r="B298" s="251" t="s">
        <v>411</v>
      </c>
      <c r="C298" s="251" t="s">
        <v>412</v>
      </c>
    </row>
    <row r="299" spans="1:4" s="24" customFormat="1" ht="54" customHeight="1">
      <c r="A299" s="249" t="s">
        <v>613</v>
      </c>
      <c r="B299" s="265"/>
      <c r="C299" s="265"/>
    </row>
    <row r="300" spans="1:4" s="24" customFormat="1" ht="48.75" customHeight="1">
      <c r="A300" s="249" t="s">
        <v>614</v>
      </c>
      <c r="B300" s="265"/>
      <c r="C300" s="265"/>
    </row>
    <row r="301" spans="1:4" s="24" customFormat="1" ht="46.5" customHeight="1">
      <c r="A301" s="249" t="s">
        <v>615</v>
      </c>
      <c r="B301" s="265"/>
      <c r="C301" s="265"/>
    </row>
    <row r="302" spans="1:4" s="24" customFormat="1" ht="32.25" customHeight="1">
      <c r="A302" s="249" t="s">
        <v>616</v>
      </c>
      <c r="B302" s="265"/>
      <c r="C302" s="265"/>
    </row>
    <row r="303" spans="1:4" s="24" customFormat="1" ht="30.75" customHeight="1">
      <c r="A303" s="249" t="s">
        <v>617</v>
      </c>
      <c r="B303" s="265"/>
      <c r="C303" s="265"/>
    </row>
    <row r="304" spans="1:4" s="24" customFormat="1" ht="28.5" customHeight="1">
      <c r="A304" s="249" t="s">
        <v>618</v>
      </c>
      <c r="B304" s="265"/>
      <c r="C304" s="265"/>
    </row>
    <row r="305" spans="1:3" s="24" customFormat="1" ht="27.75" customHeight="1">
      <c r="A305" s="312" t="s">
        <v>619</v>
      </c>
      <c r="B305" s="312"/>
      <c r="C305" s="312"/>
    </row>
    <row r="306" spans="1:3" s="24" customFormat="1" ht="50.25" customHeight="1">
      <c r="A306" s="249" t="s">
        <v>620</v>
      </c>
      <c r="B306" s="251" t="s">
        <v>411</v>
      </c>
      <c r="C306" s="251" t="s">
        <v>412</v>
      </c>
    </row>
    <row r="307" spans="1:3" s="24" customFormat="1" ht="50.25" customHeight="1">
      <c r="A307" s="249" t="s">
        <v>621</v>
      </c>
      <c r="B307" s="244"/>
      <c r="C307" s="244"/>
    </row>
    <row r="308" spans="1:3" s="24" customFormat="1" ht="23.25" customHeight="1">
      <c r="A308" s="244" t="s">
        <v>622</v>
      </c>
      <c r="B308" s="244"/>
      <c r="C308" s="244"/>
    </row>
    <row r="309" spans="1:3" s="24" customFormat="1" ht="23.25" customHeight="1">
      <c r="A309" s="244" t="s">
        <v>623</v>
      </c>
      <c r="B309" s="244"/>
      <c r="C309" s="244"/>
    </row>
    <row r="310" spans="1:3" s="24" customFormat="1" ht="39" customHeight="1">
      <c r="A310" s="249" t="s">
        <v>624</v>
      </c>
      <c r="B310" s="244"/>
      <c r="C310" s="244"/>
    </row>
    <row r="311" spans="1:3" s="24" customFormat="1" ht="26.25" customHeight="1">
      <c r="A311" s="244" t="s">
        <v>625</v>
      </c>
      <c r="B311" s="244"/>
      <c r="C311" s="244"/>
    </row>
    <row r="312" spans="1:3" s="24" customFormat="1" ht="50.25" customHeight="1">
      <c r="A312" s="249" t="s">
        <v>626</v>
      </c>
      <c r="B312" s="244"/>
      <c r="C312" s="244"/>
    </row>
    <row r="313" spans="1:3" s="24" customFormat="1" ht="50.25" customHeight="1">
      <c r="A313" s="249" t="s">
        <v>627</v>
      </c>
      <c r="B313" s="244"/>
      <c r="C313" s="244"/>
    </row>
    <row r="314" spans="1:3" s="24" customFormat="1" ht="77.25" customHeight="1">
      <c r="A314" s="249" t="s">
        <v>628</v>
      </c>
      <c r="B314" s="244"/>
      <c r="C314" s="244"/>
    </row>
    <row r="315" spans="1:3" s="24" customFormat="1" ht="72.75" customHeight="1">
      <c r="A315" s="249" t="s">
        <v>629</v>
      </c>
      <c r="B315" s="244"/>
      <c r="C315" s="244"/>
    </row>
    <row r="316" spans="1:3" s="24" customFormat="1" ht="36.75" customHeight="1">
      <c r="A316" s="250" t="s">
        <v>630</v>
      </c>
      <c r="B316" s="247"/>
      <c r="C316" s="247"/>
    </row>
    <row r="317" spans="1:3" s="24" customFormat="1" ht="36.75" customHeight="1">
      <c r="A317" s="249" t="s">
        <v>631</v>
      </c>
      <c r="B317" s="247"/>
      <c r="C317" s="247"/>
    </row>
    <row r="318" spans="1:3" s="24" customFormat="1" ht="36.75" customHeight="1">
      <c r="A318" s="249" t="s">
        <v>632</v>
      </c>
      <c r="B318" s="247"/>
      <c r="C318" s="247"/>
    </row>
    <row r="319" spans="1:3" s="24" customFormat="1" ht="25.5" customHeight="1">
      <c r="A319" s="249" t="s">
        <v>633</v>
      </c>
      <c r="B319" s="247"/>
      <c r="C319" s="247"/>
    </row>
    <row r="320" spans="1:3" s="23" customFormat="1" ht="44.25" customHeight="1">
      <c r="A320" s="307" t="s">
        <v>634</v>
      </c>
      <c r="B320" s="307"/>
      <c r="C320" s="307"/>
    </row>
    <row r="321" spans="1:3" s="24" customFormat="1" ht="36.75" customHeight="1">
      <c r="A321" s="307" t="s">
        <v>635</v>
      </c>
      <c r="B321" s="307"/>
      <c r="C321" s="307"/>
    </row>
    <row r="322" spans="1:3" s="24" customFormat="1" ht="22.5" customHeight="1">
      <c r="A322" s="249" t="s">
        <v>636</v>
      </c>
      <c r="B322" s="247"/>
      <c r="C322" s="247"/>
    </row>
    <row r="323" spans="1:3" s="24" customFormat="1" ht="29.25" customHeight="1">
      <c r="A323" s="244"/>
      <c r="B323" s="139" t="s">
        <v>640</v>
      </c>
      <c r="C323" s="244"/>
    </row>
    <row r="324" spans="1:3" s="24" customFormat="1" ht="24" customHeight="1">
      <c r="A324" s="266" t="s">
        <v>637</v>
      </c>
      <c r="B324" s="266" t="s">
        <v>638</v>
      </c>
      <c r="C324" s="244"/>
    </row>
    <row r="325" spans="1:3" s="24" customFormat="1" ht="24" customHeight="1">
      <c r="A325" s="244"/>
      <c r="B325" s="244"/>
      <c r="C325" s="244"/>
    </row>
    <row r="326" spans="1:3" s="24" customFormat="1" ht="20.25" customHeight="1">
      <c r="A326" s="244"/>
      <c r="B326" s="244"/>
      <c r="C326" s="244"/>
    </row>
    <row r="327" spans="1:3" s="24" customFormat="1" ht="20.25" customHeight="1">
      <c r="A327" s="244"/>
      <c r="B327" s="244"/>
      <c r="C327" s="244"/>
    </row>
    <row r="328" spans="1:3" s="24" customFormat="1" ht="20.25" customHeight="1">
      <c r="A328" s="243" t="s">
        <v>639</v>
      </c>
      <c r="B328" s="267"/>
      <c r="C328" s="244"/>
    </row>
    <row r="329" spans="1:3" s="24" customFormat="1" ht="20.25" customHeight="1"/>
    <row r="330" spans="1:3" s="8" customFormat="1" ht="20.25" customHeight="1"/>
    <row r="331" spans="1:3" s="8" customFormat="1" ht="20.25" customHeight="1"/>
    <row r="332" spans="1:3" s="8" customFormat="1" ht="20.25" customHeight="1"/>
    <row r="333" spans="1:3" s="8" customFormat="1" ht="20.25" customHeight="1"/>
    <row r="334" spans="1:3" s="8" customFormat="1" ht="20.25" customHeight="1"/>
    <row r="335" spans="1:3" s="8" customFormat="1" ht="20.25" customHeight="1"/>
    <row r="336" spans="1:3" s="8" customFormat="1" ht="20.25" customHeight="1"/>
    <row r="337" s="8" customFormat="1" ht="20.25" customHeight="1"/>
    <row r="338" s="8" customFormat="1" ht="20.25" customHeight="1"/>
    <row r="339" s="8" customFormat="1" ht="20.25" customHeight="1"/>
    <row r="340" s="8" customFormat="1" ht="20.25" customHeight="1"/>
    <row r="341" s="8" customFormat="1" ht="20.25" customHeight="1"/>
    <row r="342" s="8" customFormat="1" ht="20.25" customHeight="1"/>
    <row r="343" s="8" customFormat="1" ht="20.25" customHeight="1"/>
    <row r="344" s="8" customFormat="1" ht="20.25" customHeight="1"/>
    <row r="345" s="8" customFormat="1" ht="20.25" customHeight="1"/>
    <row r="346" s="8" customFormat="1" ht="20.25" customHeight="1"/>
    <row r="347" s="8" customFormat="1" ht="20.25" customHeight="1"/>
    <row r="348" s="8" customFormat="1" ht="20.25" customHeight="1"/>
    <row r="349" s="8" customFormat="1" ht="20.25" customHeight="1"/>
    <row r="350" s="8" customFormat="1" ht="20.25" customHeight="1"/>
    <row r="351" s="8" customFormat="1" ht="20.25" customHeight="1"/>
    <row r="352" s="8" customFormat="1" ht="20.25" customHeight="1"/>
    <row r="353" s="8" customFormat="1" ht="20.25" customHeight="1"/>
    <row r="354" s="8" customFormat="1" ht="20.25" customHeight="1"/>
    <row r="355" s="8" customFormat="1" ht="20.25" customHeight="1"/>
    <row r="356" s="8" customFormat="1" ht="20.25" customHeight="1"/>
    <row r="357" s="8" customFormat="1" ht="20.25" customHeight="1"/>
    <row r="358" s="8" customFormat="1" ht="20.25" customHeight="1"/>
    <row r="359" s="8" customFormat="1" ht="20.25" customHeight="1"/>
    <row r="360" s="8" customFormat="1" ht="20.25" customHeight="1"/>
    <row r="361" s="8" customFormat="1" ht="20.25" customHeight="1"/>
    <row r="362" s="8" customFormat="1" ht="20.25" customHeight="1"/>
    <row r="363" s="8" customFormat="1" ht="20.25" customHeight="1"/>
    <row r="364" s="8" customFormat="1" ht="20.25" customHeight="1"/>
    <row r="365" s="8" customFormat="1" ht="20.25" customHeight="1"/>
    <row r="366" s="8" customFormat="1" ht="20.25" customHeight="1"/>
    <row r="367" s="8" customFormat="1" ht="20.25" customHeight="1"/>
    <row r="368" s="8" customFormat="1" ht="20.25" customHeight="1"/>
    <row r="369" s="8" customFormat="1" ht="20.25" customHeight="1"/>
    <row r="370" s="8" customFormat="1" ht="20.25" customHeight="1"/>
    <row r="371" s="8" customFormat="1" ht="20.25" customHeight="1"/>
    <row r="372" s="8" customFormat="1" ht="20.25" customHeight="1"/>
    <row r="373" s="8" customFormat="1" ht="20.25" customHeight="1"/>
    <row r="374" s="8" customFormat="1" ht="20.25" customHeight="1"/>
    <row r="375" s="8" customFormat="1" ht="20.25" customHeight="1"/>
    <row r="376" s="8" customFormat="1" ht="20.25" customHeight="1"/>
    <row r="377" s="8" customFormat="1" ht="20.25" customHeight="1"/>
    <row r="378" s="8" customFormat="1" ht="20.25" customHeight="1"/>
    <row r="379" s="8" customFormat="1" ht="20.25" customHeight="1"/>
    <row r="380" s="8" customFormat="1" ht="20.25" customHeight="1"/>
    <row r="381" s="8" customFormat="1" ht="20.25" customHeight="1"/>
    <row r="382" s="8" customFormat="1" ht="20.25" customHeight="1"/>
    <row r="383" s="8" customFormat="1" ht="20.25" customHeight="1"/>
    <row r="384" s="8" customFormat="1" ht="20.25" customHeight="1"/>
    <row r="385" s="8" customFormat="1" ht="20.25" customHeight="1"/>
    <row r="386" s="8" customFormat="1" ht="20.25" customHeight="1"/>
    <row r="387" s="8" customFormat="1" ht="20.25" customHeight="1"/>
    <row r="388" s="8" customFormat="1" ht="20.25" customHeight="1"/>
    <row r="389" s="8" customFormat="1" ht="20.25" customHeight="1"/>
  </sheetData>
  <mergeCells count="47">
    <mergeCell ref="A321:C321"/>
    <mergeCell ref="A231:C231"/>
    <mergeCell ref="A320:C320"/>
    <mergeCell ref="A232:C232"/>
    <mergeCell ref="A233:C233"/>
    <mergeCell ref="A234:C234"/>
    <mergeCell ref="A248:C248"/>
    <mergeCell ref="A305:C305"/>
    <mergeCell ref="A22:C22"/>
    <mergeCell ref="A24:C24"/>
    <mergeCell ref="A25:C25"/>
    <mergeCell ref="A27:C27"/>
    <mergeCell ref="A230:C230"/>
    <mergeCell ref="A60:C60"/>
    <mergeCell ref="A61:C61"/>
    <mergeCell ref="A63:C63"/>
    <mergeCell ref="A64:C64"/>
    <mergeCell ref="A44:C44"/>
    <mergeCell ref="A34:C34"/>
    <mergeCell ref="A35:C35"/>
    <mergeCell ref="A29:C29"/>
    <mergeCell ref="A4:C4"/>
    <mergeCell ref="A5:C5"/>
    <mergeCell ref="A9:C9"/>
    <mergeCell ref="A21:C21"/>
    <mergeCell ref="A10:C10"/>
    <mergeCell ref="A17:C17"/>
    <mergeCell ref="A30:C30"/>
    <mergeCell ref="A31:C31"/>
    <mergeCell ref="A43:C43"/>
    <mergeCell ref="A41:C41"/>
    <mergeCell ref="A40:C40"/>
    <mergeCell ref="A47:C47"/>
    <mergeCell ref="A59:C59"/>
    <mergeCell ref="A54:C54"/>
    <mergeCell ref="A67:C67"/>
    <mergeCell ref="A53:C53"/>
    <mergeCell ref="A55:C55"/>
    <mergeCell ref="A66:C66"/>
    <mergeCell ref="A65:C65"/>
    <mergeCell ref="A48:C48"/>
    <mergeCell ref="A50:C50"/>
    <mergeCell ref="A51:C51"/>
    <mergeCell ref="A56:C56"/>
    <mergeCell ref="A62:C62"/>
    <mergeCell ref="A52:C52"/>
    <mergeCell ref="A58:C58"/>
  </mergeCells>
  <phoneticPr fontId="0" type="noConversion"/>
  <printOptions horizontalCentered="1"/>
  <pageMargins left="0.78" right="0.39" top="0.53" bottom="0.47" header="0.2" footer="0.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dimension ref="A1:G57"/>
  <sheetViews>
    <sheetView topLeftCell="A49" zoomScale="90" zoomScaleNormal="90" workbookViewId="0">
      <selection activeCell="G57" sqref="A1:G57"/>
    </sheetView>
  </sheetViews>
  <sheetFormatPr defaultRowHeight="15"/>
  <cols>
    <col min="1" max="1" width="34.25" style="21" customWidth="1"/>
    <col min="2" max="6" width="14.625" style="21" customWidth="1"/>
    <col min="7" max="7" width="16.25" style="21" customWidth="1"/>
    <col min="8" max="8" width="18.5" style="21" customWidth="1"/>
    <col min="9" max="16384" width="9" style="21"/>
  </cols>
  <sheetData>
    <row r="1" spans="1:7">
      <c r="A1" s="91" t="s">
        <v>130</v>
      </c>
      <c r="B1" s="92"/>
      <c r="C1" s="92"/>
      <c r="D1" s="92"/>
      <c r="E1" s="92"/>
      <c r="F1" s="92"/>
      <c r="G1" s="93"/>
    </row>
    <row r="2" spans="1:7" ht="16.5" customHeight="1">
      <c r="A2" s="94" t="s">
        <v>641</v>
      </c>
      <c r="B2" s="92"/>
      <c r="C2" s="92"/>
      <c r="D2" s="92"/>
      <c r="E2" s="92"/>
      <c r="F2" s="92"/>
      <c r="G2" s="95"/>
    </row>
    <row r="3" spans="1:7">
      <c r="A3" s="313" t="s">
        <v>54</v>
      </c>
      <c r="B3" s="96" t="s">
        <v>55</v>
      </c>
      <c r="C3" s="96" t="s">
        <v>131</v>
      </c>
      <c r="D3" s="96" t="s">
        <v>56</v>
      </c>
      <c r="E3" s="97" t="s">
        <v>57</v>
      </c>
      <c r="F3" s="97" t="s">
        <v>58</v>
      </c>
      <c r="G3" s="315" t="s">
        <v>59</v>
      </c>
    </row>
    <row r="4" spans="1:7">
      <c r="A4" s="314"/>
      <c r="B4" s="98" t="s">
        <v>132</v>
      </c>
      <c r="C4" s="98" t="s">
        <v>60</v>
      </c>
      <c r="D4" s="98" t="s">
        <v>61</v>
      </c>
      <c r="E4" s="99" t="s">
        <v>62</v>
      </c>
      <c r="F4" s="99" t="s">
        <v>133</v>
      </c>
      <c r="G4" s="316"/>
    </row>
    <row r="5" spans="1:7" ht="16.5" customHeight="1">
      <c r="A5" s="53" t="s">
        <v>124</v>
      </c>
      <c r="B5" s="54"/>
      <c r="C5" s="55"/>
      <c r="D5" s="55"/>
      <c r="E5" s="56"/>
      <c r="F5" s="56"/>
      <c r="G5" s="56"/>
    </row>
    <row r="6" spans="1:7" ht="18.75" customHeight="1">
      <c r="A6" s="274" t="s">
        <v>63</v>
      </c>
      <c r="B6" s="275">
        <v>60388452257</v>
      </c>
      <c r="C6" s="275">
        <v>66838729737</v>
      </c>
      <c r="D6" s="275">
        <v>10973019775</v>
      </c>
      <c r="E6" s="275">
        <v>6044568702</v>
      </c>
      <c r="F6" s="275">
        <v>0</v>
      </c>
      <c r="G6" s="275">
        <v>144244770471</v>
      </c>
    </row>
    <row r="7" spans="1:7" ht="15.75" customHeight="1">
      <c r="A7" s="273" t="s">
        <v>642</v>
      </c>
      <c r="B7" s="270"/>
      <c r="C7" s="270">
        <f>269982000+9083789622+1815029458+2439045406</f>
        <v>13607846486</v>
      </c>
      <c r="D7" s="270">
        <f>31090909-9099925+1001295350</f>
        <v>1023286334</v>
      </c>
      <c r="E7" s="270">
        <f>693228154+1273251527</f>
        <v>1966479681</v>
      </c>
      <c r="F7" s="270">
        <f>SUM(F8:F12)</f>
        <v>0</v>
      </c>
      <c r="G7" s="271">
        <f>SUM(B7:F7)</f>
        <v>16597612501</v>
      </c>
    </row>
    <row r="8" spans="1:7" ht="18.75" customHeight="1">
      <c r="A8" s="59" t="s">
        <v>64</v>
      </c>
      <c r="B8" s="272"/>
      <c r="C8" s="272">
        <f>C7</f>
        <v>13607846486</v>
      </c>
      <c r="D8" s="272">
        <f>D7</f>
        <v>1023286334</v>
      </c>
      <c r="E8" s="272">
        <f>E7</f>
        <v>1966479681</v>
      </c>
      <c r="F8" s="272"/>
      <c r="G8" s="272">
        <f>SUM(B8:F8)</f>
        <v>16597612501</v>
      </c>
    </row>
    <row r="9" spans="1:7" ht="16.5" customHeight="1">
      <c r="A9" s="60" t="s">
        <v>65</v>
      </c>
      <c r="B9" s="108"/>
      <c r="C9" s="109"/>
      <c r="D9" s="109"/>
      <c r="E9" s="109"/>
      <c r="F9" s="109"/>
      <c r="G9" s="108">
        <f>SUM(B9:F9)</f>
        <v>0</v>
      </c>
    </row>
    <row r="10" spans="1:7" ht="15.75" customHeight="1">
      <c r="A10" s="60" t="s">
        <v>66</v>
      </c>
      <c r="B10" s="109"/>
      <c r="C10" s="109"/>
      <c r="D10" s="109"/>
      <c r="E10" s="109"/>
      <c r="F10" s="109"/>
      <c r="G10" s="109"/>
    </row>
    <row r="11" spans="1:7" ht="16.5" customHeight="1">
      <c r="A11" s="59" t="s">
        <v>67</v>
      </c>
      <c r="B11" s="109"/>
      <c r="C11" s="109"/>
      <c r="D11" s="109"/>
      <c r="E11" s="109"/>
      <c r="F11" s="109"/>
      <c r="G11" s="109">
        <f t="shared" ref="G11:G17" si="0">SUM(B11:F11)</f>
        <v>0</v>
      </c>
    </row>
    <row r="12" spans="1:7" ht="15.75" customHeight="1">
      <c r="A12" s="59" t="s">
        <v>68</v>
      </c>
      <c r="B12" s="109"/>
      <c r="C12" s="109"/>
      <c r="D12" s="109"/>
      <c r="E12" s="109"/>
      <c r="F12" s="109"/>
      <c r="G12" s="109">
        <f t="shared" si="0"/>
        <v>0</v>
      </c>
    </row>
    <row r="13" spans="1:7" ht="18.75" customHeight="1">
      <c r="A13" s="58" t="s">
        <v>69</v>
      </c>
      <c r="B13" s="109"/>
      <c r="C13" s="110">
        <f>C15</f>
        <v>13906009623</v>
      </c>
      <c r="D13" s="110">
        <f>D15</f>
        <v>37000000</v>
      </c>
      <c r="E13" s="110">
        <f>E15</f>
        <v>3487090057</v>
      </c>
      <c r="F13" s="110">
        <f>SUM(F14:F17)</f>
        <v>0</v>
      </c>
      <c r="G13" s="110">
        <f t="shared" si="0"/>
        <v>17430099680</v>
      </c>
    </row>
    <row r="14" spans="1:7" ht="18.75" customHeight="1">
      <c r="A14" s="59" t="s">
        <v>70</v>
      </c>
      <c r="B14" s="109"/>
      <c r="C14" s="108"/>
      <c r="D14" s="108"/>
      <c r="E14" s="108"/>
      <c r="F14" s="109"/>
      <c r="G14" s="109">
        <f t="shared" si="0"/>
        <v>0</v>
      </c>
    </row>
    <row r="15" spans="1:7" ht="18.75" customHeight="1">
      <c r="A15" s="59" t="s">
        <v>125</v>
      </c>
      <c r="B15" s="108">
        <v>0</v>
      </c>
      <c r="C15" s="111">
        <v>13906009623</v>
      </c>
      <c r="D15" s="111">
        <f>46090909-9090909</f>
        <v>37000000</v>
      </c>
      <c r="E15" s="108">
        <v>3487090057</v>
      </c>
      <c r="F15" s="108"/>
      <c r="G15" s="111">
        <f t="shared" si="0"/>
        <v>17430099680</v>
      </c>
    </row>
    <row r="16" spans="1:7" ht="16.5" customHeight="1">
      <c r="A16" s="61" t="s">
        <v>126</v>
      </c>
      <c r="B16" s="109"/>
      <c r="C16" s="109"/>
      <c r="D16" s="109"/>
      <c r="E16" s="109"/>
      <c r="F16" s="109"/>
      <c r="G16" s="109">
        <f t="shared" si="0"/>
        <v>0</v>
      </c>
    </row>
    <row r="17" spans="1:7" ht="16.5" customHeight="1">
      <c r="A17" s="59" t="s">
        <v>68</v>
      </c>
      <c r="B17" s="109"/>
      <c r="C17" s="109"/>
      <c r="D17" s="109"/>
      <c r="E17" s="109"/>
      <c r="F17" s="109"/>
      <c r="G17" s="109">
        <f t="shared" si="0"/>
        <v>0</v>
      </c>
    </row>
    <row r="18" spans="1:7" ht="18.75" customHeight="1">
      <c r="A18" s="57" t="s">
        <v>71</v>
      </c>
      <c r="B18" s="112">
        <f t="shared" ref="B18:G18" si="1">B6+B7-B13</f>
        <v>60388452257</v>
      </c>
      <c r="C18" s="112">
        <f t="shared" si="1"/>
        <v>66540566600</v>
      </c>
      <c r="D18" s="112">
        <f t="shared" si="1"/>
        <v>11959306109</v>
      </c>
      <c r="E18" s="112">
        <f t="shared" si="1"/>
        <v>4523958326</v>
      </c>
      <c r="F18" s="112">
        <f t="shared" si="1"/>
        <v>0</v>
      </c>
      <c r="G18" s="112">
        <f t="shared" si="1"/>
        <v>143412283292</v>
      </c>
    </row>
    <row r="19" spans="1:7" ht="15.75" customHeight="1">
      <c r="A19" s="53" t="s">
        <v>127</v>
      </c>
      <c r="B19" s="62"/>
      <c r="C19" s="62"/>
      <c r="D19" s="62"/>
      <c r="E19" s="62"/>
      <c r="F19" s="62"/>
      <c r="G19" s="63"/>
    </row>
    <row r="20" spans="1:7" ht="18.75" customHeight="1">
      <c r="A20" s="57" t="s">
        <v>63</v>
      </c>
      <c r="B20" s="64">
        <v>12778178784</v>
      </c>
      <c r="C20" s="64">
        <f>46903613095-840667338</f>
        <v>46062945757</v>
      </c>
      <c r="D20" s="64">
        <f>10161191285-1792097331</f>
        <v>8369093954</v>
      </c>
      <c r="E20" s="64">
        <f>2768587384-21</f>
        <v>2768587363</v>
      </c>
      <c r="F20" s="64">
        <v>0</v>
      </c>
      <c r="G20" s="64">
        <f>F20+E20+D20+C20+B20</f>
        <v>69978805858</v>
      </c>
    </row>
    <row r="21" spans="1:7" ht="15.75" customHeight="1">
      <c r="A21" s="58" t="s">
        <v>642</v>
      </c>
      <c r="B21" s="65"/>
      <c r="C21" s="65"/>
      <c r="D21" s="65"/>
      <c r="E21" s="65"/>
      <c r="F21" s="65">
        <f>SUM(F22:F25)</f>
        <v>0</v>
      </c>
      <c r="G21" s="66">
        <f>SUM(B21:F21)</f>
        <v>0</v>
      </c>
    </row>
    <row r="22" spans="1:7" ht="18.75" customHeight="1">
      <c r="A22" s="67" t="s">
        <v>643</v>
      </c>
      <c r="B22" s="68">
        <f>606817374+606817374+606817374+606817374</f>
        <v>2427269496</v>
      </c>
      <c r="C22" s="68">
        <f>1797026974-313006785+1524208237+1242339284+1340791424</f>
        <v>5591359134</v>
      </c>
      <c r="D22" s="68">
        <f>653986239-416669043+237057443-0+233052258+237788490+D25</f>
        <v>1516339227</v>
      </c>
      <c r="E22" s="68">
        <f>270042774+305362529+217877935+216313488</f>
        <v>1009596726</v>
      </c>
      <c r="F22" s="68"/>
      <c r="G22" s="69">
        <f>SUM(B22:F22)</f>
        <v>10544564583</v>
      </c>
    </row>
    <row r="23" spans="1:7" ht="18.75" customHeight="1">
      <c r="A23" s="59" t="s">
        <v>128</v>
      </c>
      <c r="B23" s="68"/>
      <c r="C23" s="68"/>
      <c r="D23" s="68"/>
      <c r="E23" s="68"/>
      <c r="F23" s="68"/>
      <c r="G23" s="65"/>
    </row>
    <row r="24" spans="1:7" ht="18.75" customHeight="1">
      <c r="A24" s="59" t="s">
        <v>72</v>
      </c>
      <c r="B24" s="65"/>
      <c r="C24" s="65"/>
      <c r="D24" s="65"/>
      <c r="E24" s="65"/>
      <c r="F24" s="65"/>
      <c r="G24" s="65">
        <f t="shared" ref="G24:G30" si="2">SUM(B24:F24)</f>
        <v>0</v>
      </c>
    </row>
    <row r="25" spans="1:7" ht="18.75" customHeight="1">
      <c r="A25" s="59" t="s">
        <v>68</v>
      </c>
      <c r="B25" s="65"/>
      <c r="C25" s="65"/>
      <c r="D25" s="65">
        <v>571123840</v>
      </c>
      <c r="E25" s="65"/>
      <c r="F25" s="65"/>
      <c r="G25" s="65">
        <f t="shared" si="2"/>
        <v>571123840</v>
      </c>
    </row>
    <row r="26" spans="1:7" ht="17.25" customHeight="1">
      <c r="A26" s="58" t="s">
        <v>69</v>
      </c>
      <c r="B26" s="66">
        <v>0</v>
      </c>
      <c r="C26" s="66">
        <f>C28</f>
        <v>4278977634</v>
      </c>
      <c r="D26" s="66">
        <f>D28</f>
        <v>3629754</v>
      </c>
      <c r="E26" s="66">
        <f>E28</f>
        <v>1865218352</v>
      </c>
      <c r="F26" s="65">
        <f>SUM(F27:F30)</f>
        <v>0</v>
      </c>
      <c r="G26" s="66">
        <f t="shared" si="2"/>
        <v>6147825740</v>
      </c>
    </row>
    <row r="27" spans="1:7" ht="18.75" customHeight="1">
      <c r="A27" s="59" t="s">
        <v>70</v>
      </c>
      <c r="B27" s="65"/>
      <c r="C27" s="65"/>
      <c r="D27" s="65"/>
      <c r="E27" s="65"/>
      <c r="F27" s="65"/>
      <c r="G27" s="65">
        <f t="shared" si="2"/>
        <v>0</v>
      </c>
    </row>
    <row r="28" spans="1:7" ht="18.75" customHeight="1">
      <c r="A28" s="59" t="s">
        <v>125</v>
      </c>
      <c r="B28" s="68"/>
      <c r="C28" s="69">
        <f>4224668196+54309438</f>
        <v>4278977634</v>
      </c>
      <c r="D28" s="69">
        <v>3629754</v>
      </c>
      <c r="E28" s="68">
        <v>1865218352</v>
      </c>
      <c r="F28" s="68"/>
      <c r="G28" s="69">
        <f t="shared" si="2"/>
        <v>6147825740</v>
      </c>
    </row>
    <row r="29" spans="1:7" ht="18.75" customHeight="1">
      <c r="A29" s="61" t="s">
        <v>126</v>
      </c>
      <c r="B29" s="65"/>
      <c r="C29" s="65"/>
      <c r="D29" s="65"/>
      <c r="E29" s="65"/>
      <c r="F29" s="65"/>
      <c r="G29" s="65">
        <f t="shared" si="2"/>
        <v>0</v>
      </c>
    </row>
    <row r="30" spans="1:7" ht="18.75" customHeight="1">
      <c r="A30" s="59" t="s">
        <v>68</v>
      </c>
      <c r="B30" s="65"/>
      <c r="C30" s="68"/>
      <c r="D30" s="65"/>
      <c r="E30" s="65"/>
      <c r="F30" s="65"/>
      <c r="G30" s="65">
        <f t="shared" si="2"/>
        <v>0</v>
      </c>
    </row>
    <row r="31" spans="1:7" ht="16.5" customHeight="1">
      <c r="A31" s="70" t="s">
        <v>644</v>
      </c>
      <c r="B31" s="71">
        <f t="shared" ref="B31:G31" si="3">B20+B22-B26</f>
        <v>15205448280</v>
      </c>
      <c r="C31" s="71">
        <f t="shared" si="3"/>
        <v>47375327257</v>
      </c>
      <c r="D31" s="71">
        <f t="shared" si="3"/>
        <v>9881803427</v>
      </c>
      <c r="E31" s="71">
        <f t="shared" si="3"/>
        <v>1912965737</v>
      </c>
      <c r="F31" s="71">
        <f t="shared" si="3"/>
        <v>0</v>
      </c>
      <c r="G31" s="71">
        <f t="shared" si="3"/>
        <v>74375544701</v>
      </c>
    </row>
    <row r="32" spans="1:7" ht="15.75" customHeight="1">
      <c r="A32" s="53" t="s">
        <v>129</v>
      </c>
      <c r="B32" s="72"/>
      <c r="C32" s="73"/>
      <c r="D32" s="72"/>
      <c r="E32" s="72"/>
      <c r="F32" s="72"/>
      <c r="G32" s="73"/>
    </row>
    <row r="33" spans="1:7" ht="16.5" customHeight="1">
      <c r="A33" s="57" t="s">
        <v>73</v>
      </c>
      <c r="B33" s="64">
        <f t="shared" ref="B33:G33" si="4">B6-B20</f>
        <v>47610273473</v>
      </c>
      <c r="C33" s="64">
        <f t="shared" si="4"/>
        <v>20775783980</v>
      </c>
      <c r="D33" s="64">
        <f t="shared" si="4"/>
        <v>2603925821</v>
      </c>
      <c r="E33" s="64">
        <f t="shared" si="4"/>
        <v>3275981339</v>
      </c>
      <c r="F33" s="64">
        <f t="shared" si="4"/>
        <v>0</v>
      </c>
      <c r="G33" s="64">
        <f t="shared" si="4"/>
        <v>74265964613</v>
      </c>
    </row>
    <row r="34" spans="1:7" ht="15.75" customHeight="1">
      <c r="A34" s="100" t="s">
        <v>645</v>
      </c>
      <c r="B34" s="133">
        <f t="shared" ref="B34:G34" si="5">B18-B31</f>
        <v>45183003977</v>
      </c>
      <c r="C34" s="133">
        <f t="shared" si="5"/>
        <v>19165239343</v>
      </c>
      <c r="D34" s="133">
        <f t="shared" si="5"/>
        <v>2077502682</v>
      </c>
      <c r="E34" s="133">
        <f t="shared" si="5"/>
        <v>2610992589</v>
      </c>
      <c r="F34" s="133">
        <f t="shared" si="5"/>
        <v>0</v>
      </c>
      <c r="G34" s="133">
        <f t="shared" si="5"/>
        <v>69036738591</v>
      </c>
    </row>
    <row r="36" spans="1:7" ht="20.25">
      <c r="A36" s="101" t="s">
        <v>646</v>
      </c>
      <c r="B36" s="102"/>
      <c r="C36" s="102"/>
      <c r="D36" s="102"/>
      <c r="E36" s="102"/>
      <c r="F36" s="103"/>
      <c r="G36" s="103"/>
    </row>
    <row r="37" spans="1:7" ht="21.75" customHeight="1">
      <c r="A37" s="317" t="s">
        <v>54</v>
      </c>
      <c r="B37" s="319" t="s">
        <v>149</v>
      </c>
      <c r="C37" s="319" t="s">
        <v>150</v>
      </c>
      <c r="D37" s="319" t="s">
        <v>151</v>
      </c>
      <c r="E37" s="319" t="s">
        <v>152</v>
      </c>
      <c r="F37" s="319" t="s">
        <v>154</v>
      </c>
      <c r="G37" s="319" t="s">
        <v>153</v>
      </c>
    </row>
    <row r="38" spans="1:7" ht="21.75" customHeight="1">
      <c r="A38" s="318"/>
      <c r="B38" s="320"/>
      <c r="C38" s="320"/>
      <c r="D38" s="320"/>
      <c r="E38" s="320"/>
      <c r="F38" s="320"/>
      <c r="G38" s="320"/>
    </row>
    <row r="39" spans="1:7" ht="24" customHeight="1">
      <c r="A39" s="74" t="s">
        <v>155</v>
      </c>
      <c r="B39" s="75"/>
      <c r="C39" s="75"/>
      <c r="D39" s="75"/>
      <c r="E39" s="75"/>
      <c r="F39" s="75"/>
      <c r="G39" s="75"/>
    </row>
    <row r="40" spans="1:7" ht="24" customHeight="1">
      <c r="A40" s="76" t="s">
        <v>63</v>
      </c>
      <c r="B40" s="77"/>
      <c r="C40" s="77"/>
      <c r="D40" s="77"/>
      <c r="E40" s="77"/>
      <c r="F40" s="78">
        <v>19270615667</v>
      </c>
      <c r="G40" s="78">
        <f>F40+E40+D40+C40+B40</f>
        <v>19270615667</v>
      </c>
    </row>
    <row r="41" spans="1:7" ht="24" customHeight="1">
      <c r="A41" s="79" t="s">
        <v>138</v>
      </c>
      <c r="B41" s="77"/>
      <c r="C41" s="77"/>
      <c r="D41" s="77"/>
      <c r="E41" s="77"/>
      <c r="F41" s="77">
        <f>550000000+6142175910+4599221818</f>
        <v>11291397728</v>
      </c>
      <c r="G41" s="77">
        <f>F41+E41+D41+C41+B41</f>
        <v>11291397728</v>
      </c>
    </row>
    <row r="42" spans="1:7" ht="24" customHeight="1">
      <c r="A42" s="79" t="s">
        <v>139</v>
      </c>
      <c r="B42" s="77"/>
      <c r="C42" s="77"/>
      <c r="D42" s="77"/>
      <c r="E42" s="77"/>
      <c r="F42" s="77"/>
      <c r="G42" s="77"/>
    </row>
    <row r="43" spans="1:7" ht="24" customHeight="1">
      <c r="A43" s="79" t="s">
        <v>140</v>
      </c>
      <c r="B43" s="77"/>
      <c r="C43" s="77"/>
      <c r="D43" s="77"/>
      <c r="E43" s="77"/>
      <c r="F43" s="77"/>
      <c r="G43" s="77"/>
    </row>
    <row r="44" spans="1:7" ht="24" customHeight="1">
      <c r="A44" s="79" t="s">
        <v>141</v>
      </c>
      <c r="B44" s="77"/>
      <c r="C44" s="77"/>
      <c r="D44" s="77"/>
      <c r="E44" s="77"/>
      <c r="F44" s="77"/>
      <c r="G44" s="77"/>
    </row>
    <row r="45" spans="1:7" ht="24" customHeight="1">
      <c r="A45" s="79" t="s">
        <v>125</v>
      </c>
      <c r="B45" s="77"/>
      <c r="C45" s="77"/>
      <c r="D45" s="77"/>
      <c r="E45" s="77"/>
      <c r="F45" s="77"/>
      <c r="G45" s="77"/>
    </row>
    <row r="46" spans="1:7" ht="24" customHeight="1">
      <c r="A46" s="79" t="s">
        <v>142</v>
      </c>
      <c r="B46" s="77"/>
      <c r="C46" s="77"/>
      <c r="D46" s="77"/>
      <c r="E46" s="77"/>
      <c r="F46" s="77">
        <v>1000295350</v>
      </c>
      <c r="G46" s="77">
        <f>F46</f>
        <v>1000295350</v>
      </c>
    </row>
    <row r="47" spans="1:7" ht="24" customHeight="1">
      <c r="A47" s="76" t="s">
        <v>143</v>
      </c>
      <c r="B47" s="77"/>
      <c r="C47" s="77"/>
      <c r="D47" s="77"/>
      <c r="E47" s="77"/>
      <c r="F47" s="80">
        <f>F40+F41-F46</f>
        <v>29561718045</v>
      </c>
      <c r="G47" s="80">
        <f>G40+G41-G46</f>
        <v>29561718045</v>
      </c>
    </row>
    <row r="48" spans="1:7" ht="24" customHeight="1">
      <c r="A48" s="81" t="s">
        <v>144</v>
      </c>
      <c r="B48" s="77"/>
      <c r="C48" s="77"/>
      <c r="D48" s="77"/>
      <c r="E48" s="77"/>
      <c r="F48" s="82"/>
      <c r="G48" s="82"/>
    </row>
    <row r="49" spans="1:7" ht="24" customHeight="1">
      <c r="A49" s="76" t="s">
        <v>145</v>
      </c>
      <c r="B49" s="77"/>
      <c r="C49" s="77"/>
      <c r="D49" s="77"/>
      <c r="E49" s="77"/>
      <c r="F49" s="80">
        <v>2632764669</v>
      </c>
      <c r="G49" s="80">
        <f>F49+E49+D49+C49+B49</f>
        <v>2632764669</v>
      </c>
    </row>
    <row r="50" spans="1:7" ht="24" customHeight="1">
      <c r="A50" s="83" t="s">
        <v>643</v>
      </c>
      <c r="B50" s="77"/>
      <c r="C50" s="77"/>
      <c r="D50" s="77"/>
      <c r="E50" s="77"/>
      <c r="F50" s="82">
        <f>729675828+817179637+1121315862+1114410264</f>
        <v>3782581591</v>
      </c>
      <c r="G50" s="82">
        <f>F50+E50+D50+C50+B50</f>
        <v>3782581591</v>
      </c>
    </row>
    <row r="51" spans="1:7" ht="24" customHeight="1">
      <c r="A51" s="79" t="s">
        <v>141</v>
      </c>
      <c r="B51" s="77"/>
      <c r="C51" s="77"/>
      <c r="D51" s="77"/>
      <c r="E51" s="77"/>
      <c r="F51" s="82"/>
      <c r="G51" s="82">
        <v>0</v>
      </c>
    </row>
    <row r="52" spans="1:7" ht="24" customHeight="1">
      <c r="A52" s="79" t="s">
        <v>125</v>
      </c>
      <c r="B52" s="77"/>
      <c r="C52" s="77"/>
      <c r="D52" s="77"/>
      <c r="E52" s="77"/>
      <c r="F52" s="82"/>
      <c r="G52" s="82"/>
    </row>
    <row r="53" spans="1:7" ht="24" customHeight="1">
      <c r="A53" s="79" t="s">
        <v>142</v>
      </c>
      <c r="B53" s="77"/>
      <c r="C53" s="77"/>
      <c r="D53" s="77"/>
      <c r="E53" s="77"/>
      <c r="F53" s="82">
        <v>571123840</v>
      </c>
      <c r="G53" s="82">
        <f>F53</f>
        <v>571123840</v>
      </c>
    </row>
    <row r="54" spans="1:7" ht="24" customHeight="1">
      <c r="A54" s="76" t="s">
        <v>146</v>
      </c>
      <c r="B54" s="77"/>
      <c r="C54" s="77"/>
      <c r="D54" s="77"/>
      <c r="E54" s="77"/>
      <c r="F54" s="80">
        <f>F49+F50-F53</f>
        <v>5844222420</v>
      </c>
      <c r="G54" s="80">
        <f>G49+G50-G53</f>
        <v>5844222420</v>
      </c>
    </row>
    <row r="55" spans="1:7" ht="24" customHeight="1">
      <c r="A55" s="81" t="s">
        <v>156</v>
      </c>
      <c r="B55" s="77"/>
      <c r="C55" s="77"/>
      <c r="D55" s="77"/>
      <c r="E55" s="77"/>
      <c r="F55" s="82"/>
      <c r="G55" s="82"/>
    </row>
    <row r="56" spans="1:7" ht="24" customHeight="1">
      <c r="A56" s="79" t="s">
        <v>147</v>
      </c>
      <c r="B56" s="77"/>
      <c r="C56" s="77"/>
      <c r="D56" s="77"/>
      <c r="E56" s="77"/>
      <c r="F56" s="80">
        <f>F40-F49</f>
        <v>16637850998</v>
      </c>
      <c r="G56" s="80">
        <f>G40-G49</f>
        <v>16637850998</v>
      </c>
    </row>
    <row r="57" spans="1:7" ht="24" customHeight="1">
      <c r="A57" s="84" t="s">
        <v>647</v>
      </c>
      <c r="B57" s="85"/>
      <c r="C57" s="85"/>
      <c r="D57" s="85"/>
      <c r="E57" s="85"/>
      <c r="F57" s="86">
        <f>F47-F54</f>
        <v>23717495625</v>
      </c>
      <c r="G57" s="86">
        <f>G47-G54</f>
        <v>23717495625</v>
      </c>
    </row>
  </sheetData>
  <mergeCells count="9">
    <mergeCell ref="A3:A4"/>
    <mergeCell ref="G3:G4"/>
    <mergeCell ref="A37:A38"/>
    <mergeCell ref="B37:B38"/>
    <mergeCell ref="C37:C38"/>
    <mergeCell ref="D37:D38"/>
    <mergeCell ref="E37:E38"/>
    <mergeCell ref="F37:F38"/>
    <mergeCell ref="G37:G38"/>
  </mergeCells>
  <phoneticPr fontId="26" type="noConversion"/>
  <pageMargins left="0.5" right="0.25" top="0.25" bottom="0.25" header="0.5" footer="0.2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K20"/>
  <sheetViews>
    <sheetView zoomScale="90" zoomScaleNormal="90" workbookViewId="0">
      <selection activeCell="J20" sqref="A2:J20"/>
    </sheetView>
  </sheetViews>
  <sheetFormatPr defaultRowHeight="15"/>
  <cols>
    <col min="1" max="1" width="30.25" customWidth="1"/>
    <col min="2" max="5" width="12" customWidth="1"/>
    <col min="6" max="6" width="6.875" customWidth="1"/>
    <col min="7" max="7" width="9.875" customWidth="1"/>
    <col min="8" max="9" width="12" customWidth="1"/>
    <col min="10" max="10" width="14.875" customWidth="1"/>
    <col min="11" max="11" width="16.75" customWidth="1"/>
    <col min="12" max="12" width="15.375" customWidth="1"/>
    <col min="13" max="13" width="18.625" customWidth="1"/>
  </cols>
  <sheetData>
    <row r="1" spans="1:11" s="121" customFormat="1" ht="15.75">
      <c r="A1" s="132" t="s">
        <v>648</v>
      </c>
      <c r="C1" s="122"/>
      <c r="D1" s="123"/>
      <c r="E1" s="122"/>
      <c r="F1" s="122"/>
      <c r="G1" s="122"/>
      <c r="H1" s="122"/>
      <c r="I1" s="122"/>
      <c r="J1" s="122"/>
    </row>
    <row r="2" spans="1:11" s="121" customFormat="1" ht="21" customHeight="1">
      <c r="A2" s="124" t="s">
        <v>44</v>
      </c>
      <c r="B2" s="125"/>
      <c r="C2" s="125"/>
      <c r="D2" s="125"/>
      <c r="E2" s="125"/>
      <c r="F2" s="125"/>
      <c r="G2" s="125"/>
      <c r="H2" s="125"/>
      <c r="I2" s="125"/>
      <c r="J2" s="125"/>
    </row>
    <row r="3" spans="1:11" s="121" customFormat="1" ht="16.5">
      <c r="A3" s="126" t="s">
        <v>148</v>
      </c>
      <c r="B3" s="125"/>
      <c r="C3" s="125"/>
      <c r="D3" s="125"/>
      <c r="E3" s="127"/>
      <c r="F3" s="127"/>
      <c r="G3" s="125"/>
      <c r="H3" s="125"/>
      <c r="I3" s="125"/>
      <c r="J3" s="125"/>
    </row>
    <row r="4" spans="1:11" s="121" customFormat="1" ht="16.5">
      <c r="A4" s="128"/>
      <c r="B4" s="128"/>
      <c r="C4" s="128"/>
      <c r="D4" s="128"/>
      <c r="E4" s="129"/>
      <c r="F4" s="129"/>
      <c r="G4" s="128"/>
      <c r="H4" s="128"/>
      <c r="I4" s="128"/>
      <c r="J4" s="128"/>
    </row>
    <row r="5" spans="1:11" s="121" customFormat="1" ht="29.25" customHeight="1">
      <c r="A5" s="130"/>
      <c r="B5" s="322" t="s">
        <v>34</v>
      </c>
      <c r="C5" s="321" t="s">
        <v>35</v>
      </c>
      <c r="D5" s="321" t="s">
        <v>36</v>
      </c>
      <c r="E5" s="321" t="s">
        <v>37</v>
      </c>
      <c r="F5" s="321" t="s">
        <v>38</v>
      </c>
      <c r="G5" s="322" t="s">
        <v>39</v>
      </c>
      <c r="H5" s="321" t="s">
        <v>40</v>
      </c>
      <c r="I5" s="321" t="s">
        <v>41</v>
      </c>
      <c r="J5" s="321" t="s">
        <v>123</v>
      </c>
    </row>
    <row r="6" spans="1:11" s="121" customFormat="1" ht="36.75" customHeight="1">
      <c r="A6" s="131"/>
      <c r="B6" s="323"/>
      <c r="C6" s="321"/>
      <c r="D6" s="321"/>
      <c r="E6" s="321"/>
      <c r="F6" s="321"/>
      <c r="G6" s="324"/>
      <c r="H6" s="321"/>
      <c r="I6" s="321"/>
      <c r="J6" s="321"/>
    </row>
    <row r="7" spans="1:11" ht="22.5" customHeight="1">
      <c r="A7" s="50" t="s">
        <v>42</v>
      </c>
      <c r="B7" s="50">
        <v>1</v>
      </c>
      <c r="C7" s="50">
        <v>2</v>
      </c>
      <c r="D7" s="50">
        <v>3</v>
      </c>
      <c r="E7" s="50">
        <v>4</v>
      </c>
      <c r="F7" s="50">
        <v>5</v>
      </c>
      <c r="G7" s="50">
        <v>6</v>
      </c>
      <c r="H7" s="50">
        <v>7</v>
      </c>
      <c r="I7" s="50">
        <v>8</v>
      </c>
      <c r="J7" s="50">
        <v>9</v>
      </c>
    </row>
    <row r="8" spans="1:11" ht="26.25" customHeight="1">
      <c r="A8" s="113" t="s">
        <v>45</v>
      </c>
      <c r="B8" s="281">
        <v>70150000000</v>
      </c>
      <c r="C8" s="281">
        <v>14925000000</v>
      </c>
      <c r="D8" s="281">
        <v>13287934988</v>
      </c>
      <c r="E8" s="281">
        <v>3159754271</v>
      </c>
      <c r="F8" s="281">
        <v>0</v>
      </c>
      <c r="G8" s="281">
        <v>0</v>
      </c>
      <c r="H8" s="281">
        <v>0</v>
      </c>
      <c r="I8" s="281">
        <v>9042984246</v>
      </c>
      <c r="J8" s="282">
        <v>110565673505</v>
      </c>
    </row>
    <row r="9" spans="1:11" ht="26.25" customHeight="1">
      <c r="A9" s="116" t="s">
        <v>46</v>
      </c>
      <c r="B9" s="117"/>
      <c r="C9" s="117"/>
      <c r="D9" s="117"/>
      <c r="E9" s="117"/>
      <c r="F9" s="117"/>
      <c r="G9" s="117"/>
      <c r="H9" s="117"/>
      <c r="I9" s="117">
        <v>15382757003</v>
      </c>
      <c r="J9" s="117">
        <f>B9+C9+D9+E9+F9+G9+H9+I9</f>
        <v>15382757003</v>
      </c>
    </row>
    <row r="10" spans="1:11" ht="26.25" customHeight="1">
      <c r="A10" s="118" t="s">
        <v>47</v>
      </c>
      <c r="B10" s="117"/>
      <c r="C10" s="117"/>
      <c r="D10" s="117">
        <v>3284180000</v>
      </c>
      <c r="E10" s="117"/>
      <c r="F10" s="117"/>
      <c r="G10" s="117"/>
      <c r="H10" s="117">
        <v>428380000</v>
      </c>
      <c r="I10" s="117"/>
      <c r="J10" s="117">
        <f>B10+C10+D10+E10+F10+G10+H10+I10</f>
        <v>3712560000</v>
      </c>
    </row>
    <row r="11" spans="1:11" ht="26.25" customHeight="1">
      <c r="A11" s="118" t="s">
        <v>48</v>
      </c>
      <c r="B11" s="117"/>
      <c r="C11" s="117"/>
      <c r="D11" s="117"/>
      <c r="E11" s="117"/>
      <c r="F11" s="117"/>
      <c r="G11" s="117"/>
      <c r="H11" s="117"/>
      <c r="I11" s="117"/>
      <c r="J11" s="117"/>
    </row>
    <row r="12" spans="1:11" ht="26.25" customHeight="1">
      <c r="A12" s="116" t="s">
        <v>49</v>
      </c>
      <c r="B12" s="117"/>
      <c r="C12" s="117"/>
      <c r="D12" s="117"/>
      <c r="E12" s="117"/>
      <c r="F12" s="117"/>
      <c r="G12" s="117"/>
      <c r="H12" s="117"/>
      <c r="I12" s="117">
        <v>13577528937</v>
      </c>
      <c r="J12" s="117">
        <f>B12+C12+D12+E12+F12+G12+H12+I12</f>
        <v>13577528937</v>
      </c>
    </row>
    <row r="13" spans="1:11" ht="26.25" customHeight="1">
      <c r="A13" s="116" t="s">
        <v>50</v>
      </c>
      <c r="B13" s="117"/>
      <c r="C13" s="117"/>
      <c r="D13" s="117"/>
      <c r="E13" s="117"/>
      <c r="F13" s="117"/>
      <c r="G13" s="117"/>
      <c r="H13" s="117"/>
      <c r="I13" s="117"/>
      <c r="J13" s="117"/>
    </row>
    <row r="14" spans="1:11" ht="26.25" customHeight="1">
      <c r="A14" s="116" t="s">
        <v>43</v>
      </c>
      <c r="B14" s="117"/>
      <c r="C14" s="117"/>
      <c r="D14" s="117"/>
      <c r="E14" s="117"/>
      <c r="F14" s="117"/>
      <c r="G14" s="117"/>
      <c r="H14" s="117"/>
      <c r="I14" s="117"/>
      <c r="J14" s="117">
        <f>B14+C14+D14+E14+F14+G14+H14+I14</f>
        <v>0</v>
      </c>
    </row>
    <row r="15" spans="1:11" ht="26.25" customHeight="1">
      <c r="A15" s="119" t="s">
        <v>51</v>
      </c>
      <c r="B15" s="120">
        <f t="shared" ref="B15:H15" si="0">B8+B10+B9+B11-B12-B13-B14</f>
        <v>70150000000</v>
      </c>
      <c r="C15" s="120">
        <f t="shared" si="0"/>
        <v>14925000000</v>
      </c>
      <c r="D15" s="120">
        <f t="shared" si="0"/>
        <v>16572114988</v>
      </c>
      <c r="E15" s="120">
        <f t="shared" si="0"/>
        <v>3159754271</v>
      </c>
      <c r="F15" s="120">
        <f t="shared" si="0"/>
        <v>0</v>
      </c>
      <c r="G15" s="120">
        <f t="shared" si="0"/>
        <v>0</v>
      </c>
      <c r="H15" s="120">
        <f t="shared" si="0"/>
        <v>428380000</v>
      </c>
      <c r="I15" s="120">
        <f>I8+I10+I9+I11-I12-I13-I14</f>
        <v>10848212312</v>
      </c>
      <c r="J15" s="120">
        <f>J8+J10+J9+J11-J12-J13-J14</f>
        <v>116083461571</v>
      </c>
      <c r="K15" s="179"/>
    </row>
    <row r="16" spans="1:11" ht="26.25" customHeight="1">
      <c r="A16" s="116" t="s">
        <v>52</v>
      </c>
      <c r="B16" s="117"/>
      <c r="C16" s="117"/>
      <c r="D16" s="117"/>
      <c r="E16" s="117"/>
      <c r="F16" s="117"/>
      <c r="G16" s="117"/>
      <c r="H16" s="117"/>
      <c r="I16" s="117">
        <f>KQKD!E25</f>
        <v>14284517749</v>
      </c>
      <c r="J16" s="117">
        <f>B16+C16+D16+E16+F16+G16+H16+I16</f>
        <v>14284517749</v>
      </c>
    </row>
    <row r="17" spans="1:11" ht="26.25" customHeight="1">
      <c r="A17" s="116" t="s">
        <v>47</v>
      </c>
      <c r="B17" s="117"/>
      <c r="C17" s="117"/>
      <c r="D17" s="117">
        <v>4234771164</v>
      </c>
      <c r="E17" s="117"/>
      <c r="F17" s="117"/>
      <c r="G17" s="117"/>
      <c r="H17" s="117">
        <v>904150000</v>
      </c>
      <c r="I17" s="117"/>
      <c r="J17" s="117">
        <f>B17+C17+D17+E17+F17+G17+H17+I17</f>
        <v>5138921164</v>
      </c>
    </row>
    <row r="18" spans="1:11" ht="26.25" customHeight="1">
      <c r="A18" s="116" t="s">
        <v>49</v>
      </c>
      <c r="B18" s="117"/>
      <c r="C18" s="117"/>
      <c r="D18" s="117"/>
      <c r="E18" s="117"/>
      <c r="F18" s="117"/>
      <c r="G18" s="117"/>
      <c r="H18" s="117"/>
      <c r="I18" s="117">
        <v>10848212312</v>
      </c>
      <c r="J18" s="117">
        <f>B18+C18+D18+E18+F18+G18+H18+I18</f>
        <v>10848212312</v>
      </c>
    </row>
    <row r="19" spans="1:11" ht="26.25" customHeight="1">
      <c r="A19" s="116" t="s">
        <v>43</v>
      </c>
      <c r="B19" s="117"/>
      <c r="C19" s="117"/>
      <c r="D19" s="117"/>
      <c r="E19" s="117"/>
      <c r="F19" s="117"/>
      <c r="G19" s="117">
        <f>G15</f>
        <v>0</v>
      </c>
      <c r="H19" s="117"/>
      <c r="I19" s="117"/>
      <c r="J19" s="117">
        <f>B19+C19+D19+E19+F19+G19+H19+I19</f>
        <v>0</v>
      </c>
    </row>
    <row r="20" spans="1:11" ht="31.5" customHeight="1">
      <c r="A20" s="114" t="s">
        <v>53</v>
      </c>
      <c r="B20" s="115">
        <f>B15+B16+B17-B18-B19</f>
        <v>70150000000</v>
      </c>
      <c r="C20" s="115">
        <f t="shared" ref="C20:H20" si="1">C15+C16+C17-C18-C19</f>
        <v>14925000000</v>
      </c>
      <c r="D20" s="115">
        <f t="shared" si="1"/>
        <v>20806886152</v>
      </c>
      <c r="E20" s="115">
        <f t="shared" si="1"/>
        <v>3159754271</v>
      </c>
      <c r="F20" s="115">
        <f t="shared" si="1"/>
        <v>0</v>
      </c>
      <c r="G20" s="115">
        <f t="shared" si="1"/>
        <v>0</v>
      </c>
      <c r="H20" s="115">
        <f t="shared" si="1"/>
        <v>1332530000</v>
      </c>
      <c r="I20" s="115">
        <f>I15+I16+I17-I18-I19</f>
        <v>14284517749</v>
      </c>
      <c r="J20" s="115">
        <f>J15+J16+J17-J18-J19</f>
        <v>124658688172</v>
      </c>
      <c r="K20" s="179"/>
    </row>
  </sheetData>
  <mergeCells count="9">
    <mergeCell ref="H5:H6"/>
    <mergeCell ref="I5:I6"/>
    <mergeCell ref="J5:J6"/>
    <mergeCell ref="B5:B6"/>
    <mergeCell ref="C5:C6"/>
    <mergeCell ref="D5:D6"/>
    <mergeCell ref="E5:E6"/>
    <mergeCell ref="F5:F6"/>
    <mergeCell ref="G5:G6"/>
  </mergeCells>
  <phoneticPr fontId="26" type="noConversion"/>
  <pageMargins left="0.3" right="0.18" top="0.57999999999999996" bottom="1" header="0.24" footer="0.5"/>
  <pageSetup paperSize="9" orientation="landscape" r:id="rId1"/>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/mgxW9smjc+wHYUqPuM0iAzevMM=</DigestValue>
    </Reference>
    <Reference URI="#idOfficeObject" Type="http://www.w3.org/2000/09/xmldsig#Object">
      <DigestMethod Algorithm="http://www.w3.org/2000/09/xmldsig#sha1"/>
      <DigestValue>GDQDX/JrzHJVpk7TU/x2xqarH0Y=</DigestValue>
    </Reference>
  </SignedInfo>
  <SignatureValue>
    KcVbh4Da0O+CA/nMLKOP/yrWVBGnNRSEPiOurD4IgJeKfWD8PnMO47ALOIQoR39XiIFdLEdN
    +dpYcNs8hwS597p5l0dtqtx/1X5SjuZi1QrZ1j8E5uYI+d30XYzmBn2uU7HkKS900lbVkEov
    2fb1IY21/SSB/IX4ssMccd74n3o=
  </SignatureValue>
  <KeyInfo>
    <KeyValue>
      <RSAKeyValue>
        <Modulus>
            3D1Aw7YwWA4hPzQ43is0BsYHy0mYHWdqrr+l6EBDdDm9cS0B6+fXRJ6fZvn14oWskKVuin7q
            jpMWKKMVKJqiqvhDuDiHeef9NUu93lHEuAINVcPuA+5M36JoXkoa9+ig6/XZo6BM+8uHp0Ww
            wRx04T4Dn76GC6KJA0t+wvyzMGc=
          </Modulus>
        <Exponent>AQAB</Exponent>
      </RSAKeyValue>
    </KeyValue>
    <X509Data>
      <X509Certificate>
          MIIGKzCCBBOgAwIBAgIQVAG9vQEZG+eSFgxVaYNSHDANBgkqhkiG9w0BAQUFADBpMQswCQYD
          VQQGEwJWTjETMBEGA1UEChMKVk5QVCBHcm91cDEeMBwGA1UECxMVVk5QVC1DQSBUcnVzdCBO
          ZXR3b3JrMSUwIwYDVQQDExxWTlBUIENlcnRpZmljYXRpb24gQXV0aG9yaXR5MB4XDTEzMDgw
          NjA0MjI1MloXDTE1MDIxMDA5MjQwMFowgeoxCzAJBgNVBAYTAlZOMRMwEQYDVQQIDApC4bqv
          YyBOaW5oMRMwEQYDVQQHDApC4bqvYyBOaW5oMSswKQYDVQQKDCJDw5RORyBUWSBD4buUIFBI
          4bqmTiBMSUxBTUEgNjkgLSAxMSUwIwYDVQQLDBxQaMOybmcgQ8O0bmcgQuG7kSBUaMO0bmcg
          VGluMR4wHAYDVQQMDBVDw7RuZyBC4buRIFRow7RuZyBUaW4xHTAbBgNVBAMMFE5HVVnhu4RO
          IFRI4buKIFFV4bq+MR4wHAYKCZImiZPyLGQBAQwOQ01ORDoxMjU2MTgwMTIwgZ8wDQYJKoZI
          hvcNAQEBBQADgY0AMIGJAoGBANw9QMO2MFgOIT80ON4rNAbGB8tJmB1naq6/pehAQ3Q5vXEt
          Aevn10Sen2b59eKFrJClbop+6o6TFiijFSiaoqr4Q7g4h3nn/TVLvd5RxLgCDVXD7gPuTN+i
          aF5KGvfooOv12aOgTPvLh6dFsMEcdOE+A5++hguiiQNLfsL8szBnAgMBAAGjggHPMIIByzBw
          BggrBgEFBQcBAQRkMGIwMgYIKwYBBQUHMAKGJmh0dHA6Ly9wdWIudm5wdC1jYS52bi9jZXJ0
          cy92bnB0Y2EuY2VyMCwGCCsGAQUFBzABhiBodHRwOi8vb2NzcC52bnB0LWNhLnZuL3Jlc3Bv
          bmRlcjAdBgNVHQ4EFgQUrO+SOwDp7CDha8CyXl2W0GkueDUwDAYDVR0TAQH/BAIwADAfBgNV
          HSMEGDAWgBQGacDV1QKKFY1Gfel84mgKVaxqrzBuBgNVHSAEZzBlMGMGDisGAQQBge0DAQED
          AQMCMFEwKAYIKwYBBQUHAgIwHB4aAFMASQBEAC0AUAAxAC4AMAAtADQAMgBtAG8wJQYIKwYB
          BQUHAgEWGWh0dHA6Ly9wdWIudm5wdC1jYS52bi9ycGEwMQYDVR0fBCowKDAmoCSgIoYgaHR0
          cDovL2NybC52bnB0LWNhLnZuL3ZucHRjYS5jcmwwDgYDVR0PAQH/BAQDAgTwMDQGA1UdJQQt
          MCsGCCsGAQUFBwMCBggrBgEFBQcDBAYKKwYBBAGCNwoDDAYJKoZIhvcvAQEFMCAGA1UdEQQZ
          MBeBFXF1ZUBsaWxhbWE2OS0xLmNvbS52bjANBgkqhkiG9w0BAQUFAAOCAgEALpeQIXvaZcP8
          XUjxw+/cDZ2cJFx99yl65EUXR+iMSrEmo5d5M3qimgNB8d+gIGoYHsuypXeJV8EUL5/NhdZE
          oLq7H8dMwMX7tldq73YAZgpkCSgl0ja5MDZetdkyUtOFIdLTw5ot09OHCQtjPc9Y27I9xEZh
          brUERYfN6kG002/RxGD7CJzyJXJFRlJjEa3ZaXguHcQYAwMjy6hBmCMZ4me9brPK2b5e8IVJ
          SXKzfugiqRFpg/wx0daTTzSp1ZmCsa4mUYPaSrE3+Nk3U+idu1zyJSYrJWT0Lu84JU/gqmTM
          drSrjt6YpH7vOMv1V4zew6bJ1jk3/U3sNeHISBQ9qI1q2dESEAZg/ewmK+h2HwkJEbgDBf6Q
          gRPsNY8oHguBN78ONHCpQHc2Df7U9dAutBv+YKlG6P2sS1JxQ27bOctniMdxAY1HeT6yQm11
          dYaJ5121cxDGe6BedH0rZ+HdR3GwCc2K4WH8lWZbiiNKJndgrAxl5qAzLLyFL9x+eS7BzbBp
          nqfjM7sXsGt73ZPEqeXTxXqX1NB6t8Z5N4ekYo2rODrI1UO+3Qx8B19okTP/q6O2WMO3e6rU
          2mcA9N8SE2O7rrBP3lfz7W6b6damiQzXuVwKMnObRzf49IcCRrB4JvdM+oYDJcXKYlGSDpEJ
          OF8sF9MpitFCjv58LzsRbu0=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dY+DyKuxdOO6ooRIH+ClGOhacvQ=</DigestValue>
      </Reference>
      <Reference URI="/xl/calcChain.xml?ContentType=application/vnd.openxmlformats-officedocument.spreadsheetml.calcChain+xml">
        <DigestMethod Algorithm="http://www.w3.org/2000/09/xmldsig#sha1"/>
        <DigestValue>8Co7oO6MepGaFW7AA/z9edlJvPw=</DigestValue>
      </Reference>
      <Reference URI="/xl/comments1.xml?ContentType=application/vnd.openxmlformats-officedocument.spreadsheetml.comments+xml">
        <DigestMethod Algorithm="http://www.w3.org/2000/09/xmldsig#sha1"/>
        <DigestValue>bMp9+34tQxzW98Hnku27J6R0V/Q=</DigestValue>
      </Reference>
      <Reference URI="/xl/drawings/drawing1.xml?ContentType=application/vnd.openxmlformats-officedocument.drawing+xml">
        <DigestMethod Algorithm="http://www.w3.org/2000/09/xmldsig#sha1"/>
        <DigestValue>xjxpmLQ3tmzkW39SXuP9CIX06rc=</DigestValue>
      </Reference>
      <Reference URI="/xl/drawings/vmlDrawing1.vml?ContentType=application/vnd.openxmlformats-officedocument.vmlDrawing">
        <DigestMethod Algorithm="http://www.w3.org/2000/09/xmldsig#sha1"/>
        <DigestValue>8Xx3KfV1n+C27IOvUb7axo8kgzI=</DigestValue>
      </Reference>
      <Reference URI="/xl/printerSettings/printerSettings1.bin?ContentType=application/vnd.openxmlformats-officedocument.spreadsheetml.printerSettings">
        <DigestMethod Algorithm="http://www.w3.org/2000/09/xmldsig#sha1"/>
        <DigestValue>exnQrR5ZQKjQ9cBLvG9GrVMKfyY=</DigestValue>
      </Reference>
      <Reference URI="/xl/printerSettings/printerSettings2.bin?ContentType=application/vnd.openxmlformats-officedocument.spreadsheetml.printerSettings">
        <DigestMethod Algorithm="http://www.w3.org/2000/09/xmldsig#sha1"/>
        <DigestValue>44j6FM92x1pP5TQd6/wHnBz/1UY=</DigestValue>
      </Reference>
      <Reference URI="/xl/printerSettings/printerSettings3.bin?ContentType=application/vnd.openxmlformats-officedocument.spreadsheetml.printerSettings">
        <DigestMethod Algorithm="http://www.w3.org/2000/09/xmldsig#sha1"/>
        <DigestValue>exnQrR5ZQKjQ9cBLvG9GrVMKfyY=</DigestValue>
      </Reference>
      <Reference URI="/xl/printerSettings/printerSettings4.bin?ContentType=application/vnd.openxmlformats-officedocument.spreadsheetml.printerSettings">
        <DigestMethod Algorithm="http://www.w3.org/2000/09/xmldsig#sha1"/>
        <DigestValue>pHdChO4FEAkfXnaLoQakaldES+4=</DigestValue>
      </Reference>
      <Reference URI="/xl/printerSettings/printerSettings5.bin?ContentType=application/vnd.openxmlformats-officedocument.spreadsheetml.printerSettings">
        <DigestMethod Algorithm="http://www.w3.org/2000/09/xmldsig#sha1"/>
        <DigestValue>44j6FM92x1pP5TQd6/wHnBz/1UY=</DigestValue>
      </Reference>
      <Reference URI="/xl/printerSettings/printerSettings6.bin?ContentType=application/vnd.openxmlformats-officedocument.spreadsheetml.printerSettings">
        <DigestMethod Algorithm="http://www.w3.org/2000/09/xmldsig#sha1"/>
        <DigestValue>44j6FM92x1pP5TQd6/wHnBz/1UY=</DigestValue>
      </Reference>
      <Reference URI="/xl/sharedStrings.xml?ContentType=application/vnd.openxmlformats-officedocument.spreadsheetml.sharedStrings+xml">
        <DigestMethod Algorithm="http://www.w3.org/2000/09/xmldsig#sha1"/>
        <DigestValue>jyD4iBiBcUrvIV6flRPjpCEbEak=</DigestValue>
      </Reference>
      <Reference URI="/xl/styles.xml?ContentType=application/vnd.openxmlformats-officedocument.spreadsheetml.styles+xml">
        <DigestMethod Algorithm="http://www.w3.org/2000/09/xmldsig#sha1"/>
        <DigestValue>+flj6TjqwJGve5zyIcJqU/CS04U=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7oMhrSD83m5BdTRMZtmk9tehZb4=</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K5T176OqOcvkAtZ6AQs9r8Ebusg=</DigestValue>
      </Reference>
      <Reference URI="/xl/worksheets/sheet2.xml?ContentType=application/vnd.openxmlformats-officedocument.spreadsheetml.worksheet+xml">
        <DigestMethod Algorithm="http://www.w3.org/2000/09/xmldsig#sha1"/>
        <DigestValue>f1gOIvG7fkbO1Tz7buz41HFGVtw=</DigestValue>
      </Reference>
      <Reference URI="/xl/worksheets/sheet3.xml?ContentType=application/vnd.openxmlformats-officedocument.spreadsheetml.worksheet+xml">
        <DigestMethod Algorithm="http://www.w3.org/2000/09/xmldsig#sha1"/>
        <DigestValue>I+htF334uow5cAsCiWvYnSC11Cw=</DigestValue>
      </Reference>
      <Reference URI="/xl/worksheets/sheet4.xml?ContentType=application/vnd.openxmlformats-officedocument.spreadsheetml.worksheet+xml">
        <DigestMethod Algorithm="http://www.w3.org/2000/09/xmldsig#sha1"/>
        <DigestValue>Gg3TvLKeva6XQEpE2QSrhkRA6HI=</DigestValue>
      </Reference>
      <Reference URI="/xl/worksheets/sheet5.xml?ContentType=application/vnd.openxmlformats-officedocument.spreadsheetml.worksheet+xml">
        <DigestMethod Algorithm="http://www.w3.org/2000/09/xmldsig#sha1"/>
        <DigestValue>26IB9Xpj+bLyVUNwmSbI652VcjQ=</DigestValue>
      </Reference>
      <Reference URI="/xl/worksheets/sheet6.xml?ContentType=application/vnd.openxmlformats-officedocument.spreadsheetml.worksheet+xml">
        <DigestMethod Algorithm="http://www.w3.org/2000/09/xmldsig#sha1"/>
        <DigestValue>0mxVbLChFwSn0sZ2/KyrymyzGKM=</DigestValue>
      </Reference>
    </Manifest>
    <SignatureProperties>
      <SignatureProperty Id="idSignatureTime" Target="#idPackageSignature">
        <mdssi:SignatureTime>
          <mdssi:Format>YYYY-MM-DDThh:mm:ssTZD</mdssi:Format>
          <mdssi:Value>2014-01-20T10:09:46Z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 TC Q4.2013</SignatureComments>
          <WindowsVersion>5.1</WindowsVersion>
          <OfficeVersion>12.0</OfficeVersion>
          <ApplicationVersion>12.0</ApplicationVersion>
          <Monitors>1</Monitors>
          <HorizontalResolution>1024</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CDKT</vt:lpstr>
      <vt:lpstr>KQKD</vt:lpstr>
      <vt:lpstr>Luu chuyen TT</vt:lpstr>
      <vt:lpstr>Thuyet minh</vt:lpstr>
      <vt:lpstr>Tai san</vt:lpstr>
      <vt:lpstr>Von</vt:lpstr>
      <vt:lpstr>Von!Print_Area</vt:lpstr>
    </vt:vector>
  </TitlesOfParts>
  <Company>LILAMA ECC 69-1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Quang Huy</dc:creator>
  <cp:lastModifiedBy>Nguyen Thi Que</cp:lastModifiedBy>
  <cp:lastPrinted>2014-01-20T09:53:39Z</cp:lastPrinted>
  <dcterms:created xsi:type="dcterms:W3CDTF">2002-02-01T09:12:30Z</dcterms:created>
  <dcterms:modified xsi:type="dcterms:W3CDTF">2014-01-20T10:09:46Z</dcterms:modified>
</cp:coreProperties>
</file>