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e94098e24d114873"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9920" windowHeight="9540"/>
  </bookViews>
  <sheets>
    <sheet name="CDKT" sheetId="1" r:id="rId1"/>
    <sheet name="KQKD" sheetId="2" r:id="rId2"/>
    <sheet name="LCTT" sheetId="3" r:id="rId3"/>
    <sheet name="TM" sheetId="4" r:id="rId4"/>
  </sheets>
  <externalReferences>
    <externalReference r:id="rId5"/>
  </externalReferences>
  <calcPr calcId="124519"/>
</workbook>
</file>

<file path=xl/calcChain.xml><?xml version="1.0" encoding="utf-8"?>
<calcChain xmlns="http://schemas.openxmlformats.org/spreadsheetml/2006/main">
  <c r="G300" i="4"/>
  <c r="G297"/>
  <c r="F297"/>
  <c r="F294"/>
  <c r="G290"/>
  <c r="G292" s="1"/>
  <c r="G298" s="1"/>
  <c r="G289"/>
  <c r="F289"/>
  <c r="F292" s="1"/>
  <c r="F298" s="1"/>
  <c r="F284"/>
  <c r="G282"/>
  <c r="G284" s="1"/>
  <c r="F278"/>
  <c r="G277"/>
  <c r="G278" s="1"/>
  <c r="G276"/>
  <c r="F272"/>
  <c r="G271"/>
  <c r="G269"/>
  <c r="G268"/>
  <c r="G272" s="1"/>
  <c r="F261"/>
  <c r="G261" s="1"/>
  <c r="G260"/>
  <c r="G253"/>
  <c r="F253"/>
  <c r="G245"/>
  <c r="F245"/>
  <c r="G240"/>
  <c r="G248" s="1"/>
  <c r="G256" s="1"/>
  <c r="G265" s="1"/>
  <c r="G275" s="1"/>
  <c r="F240"/>
  <c r="F248" s="1"/>
  <c r="F256" s="1"/>
  <c r="F265" s="1"/>
  <c r="F275" s="1"/>
  <c r="G237"/>
  <c r="F237"/>
  <c r="G227"/>
  <c r="F227"/>
  <c r="G226"/>
  <c r="F226"/>
  <c r="F228" s="1"/>
  <c r="G228" s="1"/>
  <c r="G225"/>
  <c r="G224"/>
  <c r="F219"/>
  <c r="G217"/>
  <c r="G219" s="1"/>
  <c r="F163"/>
  <c r="E163"/>
  <c r="D163"/>
  <c r="G162"/>
  <c r="G163" s="1"/>
  <c r="F153"/>
  <c r="F152"/>
  <c r="F156" s="1"/>
  <c r="G150"/>
  <c r="G146"/>
  <c r="G149" s="1"/>
  <c r="G151" s="1"/>
  <c r="G152" s="1"/>
  <c r="G156" s="1"/>
  <c r="F146"/>
  <c r="F149" s="1"/>
  <c r="F151" s="1"/>
  <c r="D135"/>
  <c r="G134"/>
  <c r="F133"/>
  <c r="F135" s="1"/>
  <c r="E133"/>
  <c r="G133" s="1"/>
  <c r="G132"/>
  <c r="G131"/>
  <c r="G135" s="1"/>
  <c r="F129"/>
  <c r="E128"/>
  <c r="E129" s="1"/>
  <c r="D128"/>
  <c r="D129" s="1"/>
  <c r="G117"/>
  <c r="F117"/>
  <c r="G109"/>
  <c r="F109"/>
  <c r="F102"/>
  <c r="D102"/>
  <c r="G101"/>
  <c r="G100"/>
  <c r="G99"/>
  <c r="E98"/>
  <c r="G98" s="1"/>
  <c r="E97"/>
  <c r="G97" s="1"/>
  <c r="G96"/>
  <c r="G95"/>
  <c r="G94"/>
  <c r="G93"/>
  <c r="E92"/>
  <c r="E102" s="1"/>
  <c r="G91"/>
  <c r="F86"/>
  <c r="G86" s="1"/>
  <c r="G85"/>
  <c r="G84"/>
  <c r="F84"/>
  <c r="G83"/>
  <c r="G82"/>
  <c r="G81"/>
  <c r="G80"/>
  <c r="G79"/>
  <c r="F79"/>
  <c r="F87" s="1"/>
  <c r="G87" s="1"/>
  <c r="G78"/>
  <c r="G77"/>
  <c r="G76"/>
  <c r="G75"/>
  <c r="G74"/>
  <c r="F68"/>
  <c r="E68"/>
  <c r="D68"/>
  <c r="F66"/>
  <c r="E66"/>
  <c r="D64"/>
  <c r="G64" s="1"/>
  <c r="G63"/>
  <c r="F61"/>
  <c r="F69" s="1"/>
  <c r="E61"/>
  <c r="E69" s="1"/>
  <c r="D61"/>
  <c r="G60"/>
  <c r="G59"/>
  <c r="G58"/>
  <c r="G68" s="1"/>
  <c r="G51"/>
  <c r="G53" s="1"/>
  <c r="F47"/>
  <c r="E46"/>
  <c r="E47" s="1"/>
  <c r="D46"/>
  <c r="D47" s="1"/>
  <c r="G42"/>
  <c r="F42"/>
  <c r="G32"/>
  <c r="G35" s="1"/>
  <c r="F32" s="1"/>
  <c r="F35" s="1"/>
  <c r="G22"/>
  <c r="G28" s="1"/>
  <c r="F21"/>
  <c r="F19"/>
  <c r="F18"/>
  <c r="F17"/>
  <c r="F16"/>
  <c r="F28" s="1"/>
  <c r="G15"/>
  <c r="G38" s="1"/>
  <c r="F15"/>
  <c r="F31" s="1"/>
  <c r="G11"/>
  <c r="G10"/>
  <c r="G12" s="1"/>
  <c r="F10"/>
  <c r="A3"/>
  <c r="G2"/>
  <c r="A2"/>
  <c r="G1"/>
  <c r="A1"/>
  <c r="G287" l="1"/>
  <c r="G281"/>
  <c r="F50"/>
  <c r="F38"/>
  <c r="F281"/>
  <c r="F287"/>
  <c r="G262"/>
  <c r="F11"/>
  <c r="F12" s="1"/>
  <c r="G46"/>
  <c r="G47" s="1"/>
  <c r="G61"/>
  <c r="D66"/>
  <c r="G66" s="1"/>
  <c r="G92"/>
  <c r="G102" s="1"/>
  <c r="G128"/>
  <c r="G129" s="1"/>
  <c r="E135"/>
  <c r="F262"/>
  <c r="G31"/>
  <c r="G50" s="1"/>
  <c r="G106" s="1"/>
  <c r="G120" l="1"/>
  <c r="G123" s="1"/>
  <c r="G113"/>
  <c r="G223"/>
  <c r="F106"/>
  <c r="F53"/>
  <c r="G69"/>
  <c r="D69"/>
  <c r="F223" l="1"/>
  <c r="F120"/>
  <c r="F123" s="1"/>
  <c r="F113"/>
  <c r="D61" i="3" l="1"/>
  <c r="C60"/>
  <c r="A3"/>
  <c r="G2"/>
  <c r="A2"/>
  <c r="G1"/>
  <c r="A1"/>
  <c r="H37" i="2"/>
  <c r="E35"/>
  <c r="A3"/>
  <c r="H2"/>
  <c r="A2"/>
  <c r="H1"/>
  <c r="A1"/>
  <c r="D38" s="1"/>
  <c r="B90" i="1"/>
  <c r="B89"/>
  <c r="A86"/>
  <c r="A85"/>
  <c r="A84"/>
</calcChain>
</file>

<file path=xl/comments1.xml><?xml version="1.0" encoding="utf-8"?>
<comments xmlns="http://schemas.openxmlformats.org/spreadsheetml/2006/main">
  <authors>
    <author>DHC</author>
  </authors>
  <commentList>
    <comment ref="B34" authorId="0">
      <text>
        <r>
          <rPr>
            <b/>
            <sz val="8"/>
            <color indexed="81"/>
            <rFont val="Tahoma"/>
            <family val="2"/>
          </rPr>
          <t>Linh:</t>
        </r>
        <r>
          <rPr>
            <sz val="8"/>
            <color indexed="81"/>
            <rFont val="Tahoma"/>
            <family val="2"/>
          </rPr>
          <t xml:space="preserve">
Chi tieu nay chi ap dung doi voi Cty Co phan
</t>
        </r>
      </text>
    </comment>
  </commentList>
</comments>
</file>

<file path=xl/sharedStrings.xml><?xml version="1.0" encoding="utf-8"?>
<sst xmlns="http://schemas.openxmlformats.org/spreadsheetml/2006/main" count="673" uniqueCount="440">
  <si>
    <t>CÔNG TY CỔ PHẦN APECI</t>
  </si>
  <si>
    <t>BÁO CÁO TÀI CHÍNH</t>
  </si>
  <si>
    <t>Địa chỉ: Tầng 6, Tòa nhà APEC, 14 Lê Đại Hành, Hai Bà Trưng, Hà Nội</t>
  </si>
  <si>
    <t>Quý II năm 2013</t>
  </si>
  <si>
    <t>Tel: 043.577.1983                                                                        Fax: 043.577.1985</t>
  </si>
  <si>
    <t>Mẫu số B 01 - DN/HN</t>
  </si>
  <si>
    <t>BẢNG CÂN ĐỐI KẾ TOÁN HỢP NHẤT</t>
  </si>
  <si>
    <t>Tại ngày 30 tháng 06 năm 2013</t>
  </si>
  <si>
    <t>Đơn vị tính : VND</t>
  </si>
  <si>
    <t>TÀI SẢN</t>
  </si>
  <si>
    <t>MÃ SỐ</t>
  </si>
  <si>
    <t>THUYẾT MINH</t>
  </si>
  <si>
    <t>30/6/2013</t>
  </si>
  <si>
    <t>A.</t>
  </si>
  <si>
    <t>TÀI SẢN NGẮN HẠN</t>
  </si>
  <si>
    <t>I.</t>
  </si>
  <si>
    <t>Tiền và các khoản tương đương tiền</t>
  </si>
  <si>
    <t>1.</t>
  </si>
  <si>
    <t>Tiền</t>
  </si>
  <si>
    <t>2.</t>
  </si>
  <si>
    <t>Các khoản tương đương tiền</t>
  </si>
  <si>
    <t>II.</t>
  </si>
  <si>
    <t>Các khoản đầu tư tài chính ngắn hạn</t>
  </si>
  <si>
    <t>Đầu tư ngắn hạn</t>
  </si>
  <si>
    <t>Dự phòng giảm giá đầu tư ngắn hạn</t>
  </si>
  <si>
    <t>III.</t>
  </si>
  <si>
    <t>Các khoản phải thu ngắn hạn</t>
  </si>
  <si>
    <t>Phải thu của khách hàng</t>
  </si>
  <si>
    <t xml:space="preserve">Trả trước cho người bán </t>
  </si>
  <si>
    <t>3.</t>
  </si>
  <si>
    <t>Phải thu nội bộ</t>
  </si>
  <si>
    <t>4.</t>
  </si>
  <si>
    <t>Phải thu theo tiến độ kế hoạch HĐXD</t>
  </si>
  <si>
    <t>VIII.6.4</t>
  </si>
  <si>
    <t>5.</t>
  </si>
  <si>
    <t xml:space="preserve">Các khoản phải thu khác </t>
  </si>
  <si>
    <t>6.</t>
  </si>
  <si>
    <t>Dự phòng phải thu ngắn hạn khó đòi</t>
  </si>
  <si>
    <t>IV.</t>
  </si>
  <si>
    <t>Hàng tồn kho</t>
  </si>
  <si>
    <t>Dự phòng giảm giá hàng tồn kho</t>
  </si>
  <si>
    <t>V.</t>
  </si>
  <si>
    <t>Tài sản ngắn hạn khác</t>
  </si>
  <si>
    <t>Chi phí trả trước ngắn hạn</t>
  </si>
  <si>
    <t>Thuế GTGT được khấu trừ</t>
  </si>
  <si>
    <t>Thuế và các khoản khác phải thu Nhà nước</t>
  </si>
  <si>
    <t>V.8</t>
  </si>
  <si>
    <t>B.</t>
  </si>
  <si>
    <t>TÀI SẢN DÀI HẠN</t>
  </si>
  <si>
    <t>Các khoản phải thu dài hạn</t>
  </si>
  <si>
    <t>Phải thu dài hạn của khách hàng</t>
  </si>
  <si>
    <t>VIII.6.6</t>
  </si>
  <si>
    <t>Vốn kinh doanh ở đơn vị trực thuộc</t>
  </si>
  <si>
    <t>VIII.6.7</t>
  </si>
  <si>
    <t>Phải thu dài hạn nội bộ</t>
  </si>
  <si>
    <t>V.06</t>
  </si>
  <si>
    <t>Phải thu dài hạn khác</t>
  </si>
  <si>
    <t>V.07</t>
  </si>
  <si>
    <t>Dự phòng phải thu dài hạn khó đòi</t>
  </si>
  <si>
    <t xml:space="preserve">Tài sản cố định </t>
  </si>
  <si>
    <t>TSCĐ hữu hình</t>
  </si>
  <si>
    <t xml:space="preserve">- Nguyên giá </t>
  </si>
  <si>
    <t xml:space="preserve">- Giá trị hao mòn luỹ kế </t>
  </si>
  <si>
    <t>TSCĐ thuê tài chính</t>
  </si>
  <si>
    <t>V.4</t>
  </si>
  <si>
    <t>TSCĐ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</si>
  <si>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</si>
  <si>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</si>
  <si>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</si>
  <si>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</si>
  <si>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</si>
  <si>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</si>
  <si>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</si>
  <si>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Lợi thế thương mại</t>
  </si>
  <si>
    <t>VI.</t>
  </si>
  <si>
    <t>Tài sản dài hạn khác</t>
  </si>
  <si>
    <t>Chi phí trả trước dài hạn</t>
  </si>
  <si>
    <t>Tài sản thuế thu nhập hoãn lại</t>
  </si>
  <si>
    <t>TỔNG CỘNG TÀI SẢN</t>
  </si>
  <si>
    <t>(tiếp theo)</t>
  </si>
  <si>
    <t>NGUỒN VỐN</t>
  </si>
  <si>
    <t>NỢ PHẢI TRẢ</t>
  </si>
  <si>
    <t>Nợ ngắn hạn</t>
  </si>
  <si>
    <t>Vay và nợ ngắn hạn</t>
  </si>
  <si>
    <t>Phải trả người bán</t>
  </si>
  <si>
    <t>Người mua trả tiền trước</t>
  </si>
  <si>
    <t>Thuế và các khoản phải trả nhà nước</t>
  </si>
  <si>
    <t>Phải trả người lao động</t>
  </si>
  <si>
    <t>Chi phí phải trả</t>
  </si>
  <si>
    <t>7.</t>
  </si>
  <si>
    <t>Phải trả nội bộ</t>
  </si>
  <si>
    <t>8.</t>
  </si>
  <si>
    <t>Phải trả theo tiến độ kế hoạch hợp đồng xây dựng</t>
  </si>
  <si>
    <t>9.</t>
  </si>
  <si>
    <t>Các khoản phải trả, phải nộp ngắn hạn khác</t>
  </si>
  <si>
    <t>10.</t>
  </si>
  <si>
    <t>Dự phòng phải trả ngắn hạn</t>
  </si>
  <si>
    <t>Quỹ khen thưởng, phúc lợi</t>
  </si>
  <si>
    <t xml:space="preserve">Nợ dài hạn </t>
  </si>
  <si>
    <t>Doanh thu chưa thực hiện</t>
  </si>
  <si>
    <t>Phải trả dài hạn nội bộ</t>
  </si>
  <si>
    <t>Phải trả dài hạn khác</t>
  </si>
  <si>
    <t>VII.2.9</t>
  </si>
  <si>
    <t>Vay và nợ dài hạn</t>
  </si>
  <si>
    <t>V.12</t>
  </si>
  <si>
    <t>Thuế thu nhập hoãn lại phải trả</t>
  </si>
  <si>
    <t>Dự phòng trợ cấp mất việc làm</t>
  </si>
  <si>
    <t>Dự phòng dài hạn phải trả</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</si>
  <si>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</si>
  <si>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</si>
  <si>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</si>
  <si>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</si>
  <si>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</si>
  <si>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</si>
  <si>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</si>
  <si>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</si>
  <si>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</si>
  <si>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</si>
  <si>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</si>
  <si>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</si>
  <si>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11.</t>
  </si>
  <si>
    <t>Nguồn vốn đầu tư xây dựng cơ bản</t>
  </si>
  <si>
    <t>Nguồn kinh phí và quỹ khác</t>
  </si>
  <si>
    <t>Nguồn kinh phí</t>
  </si>
  <si>
    <t>V.23</t>
  </si>
  <si>
    <t>Nguồn kinh phí đã hình thành TSCĐ</t>
  </si>
  <si>
    <t>C</t>
  </si>
  <si>
    <t>Lợi ích của cổ đông thiểu số</t>
  </si>
  <si>
    <t>TỔNG CỘNG NGUỒN VỐN</t>
  </si>
  <si>
    <t xml:space="preserve">Hà Nội, ngày 09 tháng 08 năm 2013  </t>
  </si>
  <si>
    <t>KẾ TOÁN TRƯỞNG</t>
  </si>
  <si>
    <t>TỔNG GIÁM ĐỐC</t>
  </si>
  <si>
    <t>NGUYỄN HOÀI GIANG</t>
  </si>
  <si>
    <t>NGUYỄN DUY KHANH</t>
  </si>
  <si>
    <t>Mẫu số B 02 - DN/HN</t>
  </si>
  <si>
    <t>BÁO CÁO KẾT QUẢ HOẠT ĐỘNG KINH DOANH HỢP NHẤT</t>
  </si>
  <si>
    <t xml:space="preserve">      Đơn vị tính: VND</t>
  </si>
  <si>
    <t>CHỈ TIÊU</t>
  </si>
  <si>
    <t>Quý II năm 2012</t>
  </si>
  <si>
    <t>Lũy kế đến QuýII năm 2013</t>
  </si>
  <si>
    <t>Lũy kế đến Quý II năm 2012</t>
  </si>
  <si>
    <t>Doanh thu bán hàng và cung cấp dịch vụ</t>
  </si>
  <si>
    <t>01</t>
  </si>
  <si>
    <t>17</t>
  </si>
  <si>
    <t>Các khoản giảm trừ doanh thu</t>
  </si>
  <si>
    <t>03</t>
  </si>
  <si>
    <t>18</t>
  </si>
  <si>
    <t xml:space="preserve">Doanh thu thuần bán hàng và cung cấp </t>
  </si>
  <si>
    <t>10</t>
  </si>
  <si>
    <t>dịch vụ (10=01-02)</t>
  </si>
  <si>
    <t xml:space="preserve">Giá vốn hàng bán </t>
  </si>
  <si>
    <t>11</t>
  </si>
  <si>
    <t xml:space="preserve">Lợi nhuận gộp về bán hàng và cung cấp </t>
  </si>
  <si>
    <t>20</t>
  </si>
  <si>
    <t>dịch vụ (20=10-11)</t>
  </si>
  <si>
    <t>Doanh thu hoạt động tài chính</t>
  </si>
  <si>
    <t>21</t>
  </si>
  <si>
    <t>Chi phí tài chính</t>
  </si>
  <si>
    <t>22</t>
  </si>
  <si>
    <t xml:space="preserve">Trong đó: Chi phí lãi vay </t>
  </si>
  <si>
    <t>23</t>
  </si>
  <si>
    <t>Chi phí bán hàng</t>
  </si>
  <si>
    <t>24</t>
  </si>
  <si>
    <t>Chi phí quản lý doanh nghiệp</t>
  </si>
  <si>
    <t>25</t>
  </si>
  <si>
    <t>Lợi nhuận thuần từ hoạt động kinh doanh</t>
  </si>
  <si>
    <t>30</t>
  </si>
  <si>
    <t>[30=20+(21-22)-(24+25)]</t>
  </si>
  <si>
    <t>Thu nhập khác</t>
  </si>
  <si>
    <t>31</t>
  </si>
  <si>
    <t>12.</t>
  </si>
  <si>
    <t>Chi phí khác</t>
  </si>
  <si>
    <t>32</t>
  </si>
  <si>
    <t>13.</t>
  </si>
  <si>
    <t>Lợi nhuận khác (40=31-32)</t>
  </si>
  <si>
    <t>40</t>
  </si>
  <si>
    <t xml:space="preserve">Tổng lợi nhuận kế toán trước thuế </t>
  </si>
  <si>
    <t>50</t>
  </si>
  <si>
    <t>(50=30+40+45)</t>
  </si>
  <si>
    <t>Chi phí thuế TNDN hiện hành</t>
  </si>
  <si>
    <t>51</t>
  </si>
  <si>
    <t>Chi phí thuế TNDN hoãn lại</t>
  </si>
  <si>
    <t>52</t>
  </si>
  <si>
    <t>Lợi nhuận sau thuế thu nhập doanh nghiệp</t>
  </si>
  <si>
    <t>60</t>
  </si>
  <si>
    <t>(60=50-51-52)</t>
  </si>
  <si>
    <t>Lãi cơ bản trên cổ phiếu</t>
  </si>
  <si>
    <t>Lãi còn lại kỳ trước chuyển sang</t>
  </si>
  <si>
    <t>Mẫu số B 03 - DN/HN</t>
  </si>
  <si>
    <t>BÁO CÁO LƯU CHUYỂN TIỀN TỆ HỢP NHẤT</t>
  </si>
  <si>
    <t>(Theo phương pháp gián tiếp)</t>
  </si>
  <si>
    <t>Đơn vị tính: VND</t>
  </si>
  <si>
    <t>STT</t>
  </si>
  <si>
    <t>TM</t>
  </si>
  <si>
    <t>Đến Quý II năm 2013</t>
  </si>
  <si>
    <t>Đến Quý II năm 2012</t>
  </si>
  <si>
    <t>I</t>
  </si>
  <si>
    <t>Lưu chuyển tiền từ hoạt động kinh doanh</t>
  </si>
  <si>
    <t>Lợi nhuận trước thuế</t>
  </si>
  <si>
    <t>Điều chỉnh cho các khoản</t>
  </si>
  <si>
    <t xml:space="preserve"> - Khấu hao TSCĐ</t>
  </si>
  <si>
    <t>02</t>
  </si>
  <si>
    <t xml:space="preserve"> - Các khoản dự phòng</t>
  </si>
  <si>
    <t xml:space="preserve"> - Lãi, lỗ chênh lệch tỷ giá hối đoái chưa thực hiện</t>
  </si>
  <si>
    <t>04</t>
  </si>
  <si>
    <t>- Các quỹ dự phòng</t>
  </si>
  <si>
    <t xml:space="preserve"> - Lãi, lỗ từ hoạt động đầu tư</t>
  </si>
  <si>
    <t>05</t>
  </si>
  <si>
    <t xml:space="preserve"> - Chi phí lãi vay</t>
  </si>
  <si>
    <t>06</t>
  </si>
  <si>
    <t xml:space="preserve">Lợi nhuận từ hoạt động kinh doanh trước thay đổi </t>
  </si>
  <si>
    <t>08</t>
  </si>
  <si>
    <t>vốn lưu động</t>
  </si>
  <si>
    <t xml:space="preserve"> - (Tăng)/giảm các khoản phải thu</t>
  </si>
  <si>
    <t>09</t>
  </si>
  <si>
    <t xml:space="preserve"> - (Tăng)/giảm hàng tồn kho</t>
  </si>
  <si>
    <t xml:space="preserve"> - Tăng/(giảm) các khoản phải trả (không kể lãi vay </t>
  </si>
  <si>
    <t xml:space="preserve">    phải trả, thuế thu nhập phải nộp)</t>
  </si>
  <si>
    <t xml:space="preserve"> - (Tăng)/giảm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</si>
  <si>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</si>
  <si>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</si>
  <si>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</si>
  <si>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</si>
  <si>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</si>
  <si>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Lưu chuyển tiền từ hoạt động đầu tư</t>
  </si>
  <si>
    <t>Tiền chi để mua sắm, xây dựng TSCĐ và các TS dài hạn khác</t>
  </si>
  <si>
    <t>Thu thanh lý nhượng bán tài sản cố định</t>
  </si>
  <si>
    <t>Tiền chi cho vay, mua các công cụ nợ của đơn vị khác</t>
  </si>
  <si>
    <t>Tiền thu hồi cho vay, bán lại các công cụ nợ của đơn vị khác</t>
  </si>
  <si>
    <t>Tiền chi đầu tư góp vốn vào đơn vị khác</t>
  </si>
  <si>
    <t>Tiền thu hồi đầu tư góp vốn vào đơn vị khác</t>
  </si>
  <si>
    <t>Tiền thu lãi cho vay, cổ tức lợi nhuận được chia</t>
  </si>
  <si>
    <t>Lưu chuyển tiền thuần từ hoạt động đầu tư</t>
  </si>
  <si>
    <t>Lưu chuyển tiền từ hoạt động tài chính</t>
  </si>
  <si>
    <t>Tiền thu từ phát hành cổ phiếu, nhận vốn góp của chủ sở hữu</t>
  </si>
  <si>
    <t>Tiền chi trả vốn góp, mua lại cổ phiếu của DN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</si>
  <si>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</si>
  <si>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</si>
  <si>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</si>
  <si>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</si>
  <si>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</si>
  <si>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</si>
  <si>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</si>
  <si>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</si>
  <si>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</si>
  <si>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Mẫu số B 09 - DN/HN</t>
  </si>
  <si>
    <t>BẢN THUYẾT MINH BÁO CÁO TÀI CHÍNH HỢP NHẤT</t>
  </si>
  <si>
    <t>Nội dung</t>
  </si>
  <si>
    <t>31/3/2013</t>
  </si>
  <si>
    <t>Tiền mặt tại quỹ</t>
  </si>
  <si>
    <t>Tiền gửi ngân hàng</t>
  </si>
  <si>
    <t>Tổng cộng</t>
  </si>
  <si>
    <t>Cổ phiếu Công ty Cổ phần thép Đình Vũ</t>
  </si>
  <si>
    <t>Cổ phiếu Công ty Cổ phần APECS</t>
  </si>
  <si>
    <t>Cổ phiếu Công ty CP TMDV&amp;XNK Hải Phòng</t>
  </si>
  <si>
    <t>Cổ phiếu Tcty CP ĐT&amp;XNK Foodinco</t>
  </si>
  <si>
    <t>Cổ phiếu Công ty CP Len Hà Đông</t>
  </si>
  <si>
    <t>Cổ phiếu TCTy CP Đầu tư Phát triển Xây dựng (DIG)</t>
  </si>
  <si>
    <t>Cổ phiếu Công ty Cổ phần Len Hà Đông</t>
  </si>
  <si>
    <t>Bất động sản đầu tư ngắn hạn</t>
  </si>
  <si>
    <t>Cổ phiếu ngân hàng TMCP Hàng Hải</t>
  </si>
  <si>
    <t>Cho vay ông Trịnh Quang Thuân</t>
  </si>
  <si>
    <t>Ủy thác ĐT Công ty Cổ phần APECS</t>
  </si>
  <si>
    <t>Các cổ phiếu khác</t>
  </si>
  <si>
    <t>Số dư tại đầu kỳ</t>
  </si>
  <si>
    <t>Tăng dự phòng trong kỳ</t>
  </si>
  <si>
    <t>Hoàn nhập dự phòng trong kỳ</t>
  </si>
  <si>
    <t>Số dư cuối kỳ</t>
  </si>
  <si>
    <t>Các khoản phải thu khác</t>
  </si>
  <si>
    <t>Lãi phải thu</t>
  </si>
  <si>
    <t>Phải thu cá nhân</t>
  </si>
  <si>
    <t>Phải thu khác</t>
  </si>
  <si>
    <t>Số dư đầu năm</t>
  </si>
  <si>
    <t>Tăng</t>
  </si>
  <si>
    <t>Phân bổ</t>
  </si>
  <si>
    <t>Chi phí đi thuê văn phòng</t>
  </si>
  <si>
    <t>Tạm ứng</t>
  </si>
  <si>
    <t>Ký quỹ, ký cược ngắn hạn</t>
  </si>
  <si>
    <t>Tài sản cố định hữu hình</t>
  </si>
  <si>
    <t>Máy móc thiết bị</t>
  </si>
  <si>
    <t>Phương tiện vận tải</t>
  </si>
  <si>
    <t>Thiết bị, dụng cụ quản lý</t>
  </si>
  <si>
    <t>Nguyên giá</t>
  </si>
  <si>
    <t>Tăng trong kỳ</t>
  </si>
  <si>
    <t>Giảm trong năm</t>
  </si>
  <si>
    <t>Giá trị hao mòn</t>
  </si>
  <si>
    <t>Khấu hao trong kỳ</t>
  </si>
  <si>
    <t>Giảm trong kỳ</t>
  </si>
  <si>
    <t>Giá trị còn lại</t>
  </si>
  <si>
    <t>Tài sản cố định vô hình</t>
  </si>
  <si>
    <t>Phần mềm máy tính</t>
  </si>
  <si>
    <t>Trong đó:</t>
  </si>
  <si>
    <t>Mua mới</t>
  </si>
  <si>
    <t>Chi phí phát sinh trong kỳ</t>
  </si>
  <si>
    <t>Điều chỉnh giảm</t>
  </si>
  <si>
    <t>KCN vừa và nhỏ Đa Hội - Bắc Ninh</t>
  </si>
  <si>
    <t>Khu Trung tâm TM Thái Nguyên</t>
  </si>
  <si>
    <t>Chung cư Văn Phú</t>
  </si>
  <si>
    <t>Dự án quản lý chợ Tam Đa</t>
  </si>
  <si>
    <t>Khu công nghiệp Điềm Thụy</t>
  </si>
  <si>
    <t>TTTM Bắc Ninh</t>
  </si>
  <si>
    <t>DA Số 5 TÚc Duyên</t>
  </si>
  <si>
    <t>Da Quy Nhơn Bình Định</t>
  </si>
  <si>
    <t>Da TP Công Nghệ Cao Hà Nam</t>
  </si>
  <si>
    <t>Trạm nghiền đá</t>
  </si>
  <si>
    <t>CÁc DA Khác</t>
  </si>
  <si>
    <t>Tổng Cộng</t>
  </si>
  <si>
    <t>Đầu tư vào công ty con</t>
  </si>
  <si>
    <t>Tỷ lệ Sở hữu</t>
  </si>
  <si>
    <t>Giá trị đầu tư</t>
  </si>
  <si>
    <t>Công ty CP Vàng Châu Á - TBD</t>
  </si>
  <si>
    <t>Công ty TNHH 1 TV Châu Á TBD Bắc Ninh</t>
  </si>
  <si>
    <t>Đầu tư vào Công ty Liên doanh, Liên kết</t>
  </si>
  <si>
    <t>Công ty CP Khoáng sản Châu Á _ TBD</t>
  </si>
  <si>
    <t>Công ty TNHH Lương Bằng</t>
  </si>
  <si>
    <t>Ban quản lý Trường ĐH Tư thục ĐNA</t>
  </si>
  <si>
    <t>Ghi chú</t>
  </si>
  <si>
    <t>Cổ phiếu Cty CP Đầu tư Bất động sản Hà Nội (C'LAND)</t>
  </si>
  <si>
    <t>Cổ phiếu Cty CP Nam Dược</t>
  </si>
  <si>
    <t>Tình hình thực hiện nghĩa vụ đối với Nhà nước</t>
  </si>
  <si>
    <t>Thuế GTGT đầu vào</t>
  </si>
  <si>
    <t>Thuế và các khoản phải nộp nhà nước</t>
  </si>
  <si>
    <t>Thuế GTGT</t>
  </si>
  <si>
    <t>Thuế TNDN</t>
  </si>
  <si>
    <t>Thuế TNCN</t>
  </si>
  <si>
    <t>Các loại thuế khác</t>
  </si>
  <si>
    <t>Tổng cộng:</t>
  </si>
  <si>
    <t>15.1</t>
  </si>
  <si>
    <t>Thuế Giá trị gia tăng</t>
  </si>
  <si>
    <t>Công ty nộp thuế giá trị gia tăng theo phương pháp khấu trừ với thuế suất thuế giá trị gia tăng theo quy định của pháp luật hiện hành</t>
  </si>
  <si>
    <t>15.2</t>
  </si>
  <si>
    <t>Thuế thu nhập doanh nghiệp</t>
  </si>
  <si>
    <t>Công ty nộp thuế thu nhập doanh nghiệp với mức thuế suất 25% trên lợi nhuận chịu thuế</t>
  </si>
  <si>
    <t>a</t>
  </si>
  <si>
    <t>Thuế thu nhập doanh nghiệp hiện hành</t>
  </si>
  <si>
    <t>Thuế thu nhập doanh nghiệp hiện hành phải trả được xác định dựa trên thu nhập chịu thuế của năm hiện tại. Thu nhập chịu thuế khác với thu nhập được báo cáo trên Báo cáo kết quả hoạt động kinh doanh vị thu nhập chịu thuế không bao gồm các khoản mục thu nhập chịu thuế hay chi phí được khấu trừ cho mục đính tính thuế trong các năm khác và cũng không bao gồm các khoản mục không phải chịu thuế hay không được khấu trừ cho mục đích tính thuế. Thuế thu nhập doanh nghiệp hiện hành phải trả của Công ty được tính theo thuế suất đã ban hành đến ngày kết thúc kỳ kế toán năm</t>
  </si>
  <si>
    <t>Quý II/2013</t>
  </si>
  <si>
    <t>Lũy đến quý II kế 2012</t>
  </si>
  <si>
    <t>Lợi nhuận/(lỗ) thuần trước thuế</t>
  </si>
  <si>
    <t>Các khoản điều chỉnh tăng/(giảm) lợi nhuận/(lỗ)</t>
  </si>
  <si>
    <t>Thu nhập từ hoạt động không thộc diện nộp thuế TNDN</t>
  </si>
  <si>
    <t>Lợi nhuận/(lỗ) điều chỉnh trước thuế</t>
  </si>
  <si>
    <t>Lỗ năm trước chuyển sang</t>
  </si>
  <si>
    <t>Thu nhập chịu thuế ước tính năm hiện hành</t>
  </si>
  <si>
    <t>Thuế TNDN phải trả ước tính</t>
  </si>
  <si>
    <t>Thuế TNDN phải trả đầu năm</t>
  </si>
  <si>
    <t>Điều chỉnh thuế TNDN trích thiếu/(thừa) năm trước</t>
  </si>
  <si>
    <t>Thuế TNDN đã trả trong năm</t>
  </si>
  <si>
    <t>Thuế TNDN phải trả cuối kỳ</t>
  </si>
  <si>
    <t>b</t>
  </si>
  <si>
    <t>Chuyển lỗ từ các năm trước</t>
  </si>
  <si>
    <t>Công ty được phép chuyển các khoản lỗ tính thuế sang kỳ sau để bù trừ với lợi nhuận thu được trong vòng 5 năm kể từ sau năm phát sinh khoản lỗ đó. Tại ngày kết thúc kỳ kế toán quý I. Công ty có khoản lỗ lũy kế là: 69.743.368.843 đồng có thể đươc bù trừ với lợi nhuận phát sinh trong tương lai. Chi tiết như sau:</t>
  </si>
  <si>
    <t>Năm phát sinh</t>
  </si>
  <si>
    <t>Lỗ tính thuế</t>
  </si>
  <si>
    <t>Đã chuyển lỗ đến ngày 31/03/2013</t>
  </si>
  <si>
    <t>Số lỗ không được chuyển</t>
  </si>
  <si>
    <t>Số lỗ chưa chuyển tại ngày 31/03/2013</t>
  </si>
  <si>
    <t>Năm 2012</t>
  </si>
  <si>
    <t>16.2</t>
  </si>
  <si>
    <t>Tình hình biến động vốn cổ phần trong năm như sau:</t>
  </si>
  <si>
    <t>Vốn đầu năm</t>
  </si>
  <si>
    <t>Vốn cổ phần tăng trong năm</t>
  </si>
  <si>
    <t>Vốn cổ phần cuối năm</t>
  </si>
  <si>
    <t>Cổ tức lợi nhuận đã chia</t>
  </si>
  <si>
    <t>16.3</t>
  </si>
  <si>
    <t>Cổ phiếu</t>
  </si>
  <si>
    <t>Số lượng cổ phiếu đăng ký phát hành</t>
  </si>
  <si>
    <t>Số lượng cổ phiếu đã phát hành</t>
  </si>
  <si>
    <t>Cổ phiếu thường</t>
  </si>
  <si>
    <t>Số lượng cổ phiếu đang lưu hành</t>
  </si>
  <si>
    <t>Mệnh giá cổ phiếu:</t>
  </si>
  <si>
    <t>10.000 đồng/cổ phiếu</t>
  </si>
  <si>
    <t>Toàn bộ số cổ phiếu của Công ty hiện nay đang được giao dịch trên sàn HNX</t>
  </si>
  <si>
    <t>Doanh thu bán hàng hóa và cung cấp dịch vụ</t>
  </si>
  <si>
    <t>Lũy kế đến quý II năm 2013</t>
  </si>
  <si>
    <t>Doanh thu cho thuê lại Văn phòng</t>
  </si>
  <si>
    <t>Giá vốn bán hàng hóa và cung cấp dịch vụ</t>
  </si>
  <si>
    <t>Giá vốn hoạt động kinh doanh bất động sản</t>
  </si>
  <si>
    <t>Lãi tiền gửi, tiền cho vay</t>
  </si>
  <si>
    <t>Cổ tức, lợi nhuận được chia</t>
  </si>
  <si>
    <t>Lãi đầu tư góp vốn bất động sản</t>
  </si>
  <si>
    <t>Lãi đầu tư chứng khoán</t>
  </si>
  <si>
    <t>Dự phòng giảm giá đầu tư chứng khoán</t>
  </si>
  <si>
    <t>Lỗ đầu tư chứng khoán</t>
  </si>
  <si>
    <t>Hoàn nhập dự phòng</t>
  </si>
  <si>
    <t>Lỗ đầu tư liên doanh</t>
  </si>
  <si>
    <t>Chi phí tài chính khác</t>
  </si>
  <si>
    <t>Chi phí nhân viên quản lý</t>
  </si>
  <si>
    <t>Chi phí đồ dùng Văn phòng</t>
  </si>
  <si>
    <t>Chi phí khấu hao</t>
  </si>
  <si>
    <t>Thuế, phí và lệ phí</t>
  </si>
  <si>
    <t>Chi phí dịch vụ mua ngoài</t>
  </si>
  <si>
    <t>Thanh lý TSCĐ</t>
  </si>
  <si>
    <t>Lợi nhuận phân bổ cho cổ đông phổ thông</t>
  </si>
  <si>
    <t>- Lợi nhuận thuần trong năm</t>
  </si>
  <si>
    <t xml:space="preserve">- Nộp phạt tiền phạt nộp chậm thuế </t>
  </si>
  <si>
    <t>- Cổ tức chia cho cổ đông ưu đãi</t>
  </si>
  <si>
    <t>Lợi nhuận thuận chia cho cổ đông phổ thông</t>
  </si>
  <si>
    <t>Số lượng cổ phiếu phổ thông bình quân trong năm</t>
  </si>
  <si>
    <t>- Số lượng cổ phiếu đầu năm</t>
  </si>
  <si>
    <t>- Số lượng cổ phiếu bình quân phát hành trong năm</t>
  </si>
  <si>
    <t>- Số lượng cổ phiếu bình quân mua lại trong năm</t>
  </si>
  <si>
    <t>129,177,366,192</t>
  </si>
  <si>
    <t>39,410,911,320</t>
  </si>
  <si>
    <t>1,472,676,693</t>
  </si>
  <si>
    <t>37,938,234,627</t>
  </si>
  <si>
    <t>17,368,428,100</t>
  </si>
  <si>
    <t>55,727,499,865</t>
  </si>
  <si>
    <t>15,431,126,662</t>
  </si>
  <si>
    <t>40,261,873,203</t>
  </si>
  <si>
    <t>589,142,586</t>
  </si>
  <si>
    <t>16,081,384,321</t>
  </si>
  <si>
    <t>44,235,927</t>
  </si>
  <si>
    <t>3,269,774,045</t>
  </si>
  <si>
    <t>12,767,374,349</t>
  </si>
  <si>
    <t>295,056,740,703</t>
  </si>
  <si>
    <t>242,560,563,561</t>
  </si>
  <si>
    <t>1,277,465,809</t>
  </si>
  <si>
    <t>2,055,655,878</t>
  </si>
  <si>
    <t>-778,190,069</t>
  </si>
  <si>
    <t>4,888,889</t>
  </si>
  <si>
    <t>-70,999,111</t>
  </si>
  <si>
    <t>241,278,208,863</t>
  </si>
  <si>
    <t>49,005,740,000</t>
  </si>
  <si>
    <t>6,726,400,000</t>
  </si>
  <si>
    <t>915,000,000</t>
  </si>
  <si>
    <t>3,490,437,142</t>
  </si>
  <si>
    <t>318,437,142</t>
  </si>
  <si>
    <t>424,234,106,895</t>
  </si>
  <si>
    <t>191,783,374,272</t>
  </si>
  <si>
    <t>181,841,900,271</t>
  </si>
  <si>
    <t>75,867,422,411</t>
  </si>
  <si>
    <t>769,601,549</t>
  </si>
  <si>
    <t>233,342,826</t>
  </si>
  <si>
    <t>104,794,030,285</t>
  </si>
  <si>
    <t>177,503,200</t>
  </si>
  <si>
    <t>9,941,474,001</t>
  </si>
  <si>
    <t>232,450,732,623</t>
  </si>
  <si>
    <t>-81,339,493,603</t>
  </si>
  <si>
    <t>01/01/2013</t>
  </si>
</sst>
</file>

<file path=xl/styles.xml><?xml version="1.0" encoding="utf-8"?>
<styleSheet xmlns="http://schemas.openxmlformats.org/spreadsheetml/2006/main">
  <numFmts count="3">
    <numFmt numFmtId="164" formatCode="_(* #,##0_);_(* \(#,##0\);_(* &quot;-&quot;_);_(@_)"/>
    <numFmt numFmtId="165" formatCode="_(* #,##0.00_);_(* \(#,##0.00\);_(* &quot;-&quot;??_);_(@_)"/>
    <numFmt numFmtId="166" formatCode="_(* #,##0_);_(* \(#,##0\);_(* &quot;-&quot;??_);_(@_)"/>
  </numFmts>
  <fonts count="21">
    <font>
      <sz val="11"/>
      <color theme="1"/>
      <name val="Calibri"/>
      <family val="2"/>
      <scheme val="minor"/>
    </font>
    <font>
      <sz val="11"/>
      <color indexed="8"/>
      <name val="Calibri"/>
      <family val="2"/>
    </font>
    <font>
      <b/>
      <sz val="10"/>
      <name val="Times New Roman"/>
      <family val="1"/>
    </font>
    <font>
      <sz val="10"/>
      <name val="Times New Roman"/>
      <family val="1"/>
    </font>
    <font>
      <i/>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i/>
      <sz val="11"/>
      <name val="Times New Roman"/>
      <family val="1"/>
    </font>
    <font>
      <b/>
      <sz val="9.5"/>
      <name val="Times New Roman"/>
      <family val="1"/>
    </font>
    <font>
      <sz val="11"/>
      <color indexed="8"/>
      <name val="Times New Roman"/>
      <family val="1"/>
    </font>
    <font>
      <b/>
      <i/>
      <sz val="11"/>
      <name val="Times New Roman"/>
      <family val="1"/>
    </font>
    <font>
      <b/>
      <sz val="8"/>
      <color indexed="81"/>
      <name val="Tahoma"/>
      <family val="2"/>
    </font>
    <font>
      <sz val="8"/>
      <color indexed="81"/>
      <name val="Tahoma"/>
      <family val="2"/>
    </font>
    <font>
      <b/>
      <sz val="9"/>
      <name val="Times New Roman"/>
      <family val="1"/>
    </font>
    <font>
      <b/>
      <sz val="10.5"/>
      <name val="Times New Roman"/>
      <family val="1"/>
    </font>
    <font>
      <b/>
      <i/>
      <sz val="10.5"/>
      <name val="Times New Roman"/>
      <family val="1"/>
    </font>
    <font>
      <b/>
      <i/>
      <sz val="10"/>
      <name val="Times New Roman"/>
      <family val="1"/>
    </font>
    <font>
      <sz val="10.5"/>
      <name val="Times New Roman"/>
      <family val="1"/>
    </font>
    <font>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49">
    <xf numFmtId="0" fontId="0" fillId="0" borderId="0" xfId="0"/>
    <xf numFmtId="0" fontId="2" fillId="0" borderId="0" xfId="0" applyFont="1"/>
    <xf numFmtId="0" fontId="2" fillId="0" borderId="0" xfId="0" applyFont="1" applyAlignment="1"/>
    <xf numFmtId="0" fontId="3" fillId="0" borderId="0" xfId="0" applyFont="1" applyAlignment="1"/>
    <xf numFmtId="166" fontId="2" fillId="0" borderId="0" xfId="0" applyNumberFormat="1" applyFont="1" applyAlignment="1">
      <alignment horizontal="right"/>
    </xf>
    <xf numFmtId="0" fontId="3" fillId="0" borderId="0" xfId="0" applyFont="1"/>
    <xf numFmtId="0" fontId="3" fillId="0" borderId="0" xfId="0" applyFont="1" applyBorder="1" applyAlignment="1"/>
    <xf numFmtId="166" fontId="4" fillId="0" borderId="0" xfId="0" applyNumberFormat="1" applyFont="1" applyAlignment="1">
      <alignment horizontal="right"/>
    </xf>
    <xf numFmtId="166" fontId="3" fillId="0" borderId="0" xfId="0" applyNumberFormat="1" applyFont="1" applyBorder="1"/>
    <xf numFmtId="0" fontId="5" fillId="0" borderId="1" xfId="0" applyFont="1" applyBorder="1"/>
    <xf numFmtId="0" fontId="6" fillId="0" borderId="1" xfId="0" applyFont="1" applyBorder="1"/>
    <xf numFmtId="0" fontId="6" fillId="0" borderId="1" xfId="0" applyFont="1" applyBorder="1" applyAlignment="1"/>
    <xf numFmtId="0" fontId="5" fillId="0" borderId="0" xfId="0" applyFont="1"/>
    <xf numFmtId="0" fontId="6" fillId="0" borderId="0" xfId="0" applyFont="1" applyBorder="1"/>
    <xf numFmtId="0" fontId="6" fillId="0" borderId="0" xfId="0" applyFont="1" applyBorder="1" applyAlignment="1"/>
    <xf numFmtId="0" fontId="7" fillId="0" borderId="0" xfId="0" applyFont="1"/>
    <xf numFmtId="0" fontId="8" fillId="0" borderId="0" xfId="0" applyFont="1"/>
    <xf numFmtId="0" fontId="8" fillId="0" borderId="0" xfId="0" applyFont="1" applyAlignment="1"/>
    <xf numFmtId="166" fontId="8" fillId="0" borderId="0" xfId="0" applyNumberFormat="1" applyFont="1"/>
    <xf numFmtId="0" fontId="9" fillId="0" borderId="0" xfId="0" applyFont="1" applyAlignment="1">
      <alignment horizontal="right"/>
    </xf>
    <xf numFmtId="0" fontId="7" fillId="0" borderId="1" xfId="0" applyFont="1" applyBorder="1"/>
    <xf numFmtId="0" fontId="7" fillId="0" borderId="0" xfId="0" applyFont="1" applyAlignment="1">
      <alignment horizontal="center"/>
    </xf>
    <xf numFmtId="166" fontId="7" fillId="0" borderId="0" xfId="1" applyNumberFormat="1" applyFont="1" applyAlignment="1">
      <alignment horizontal="right"/>
    </xf>
    <xf numFmtId="0" fontId="7" fillId="0" borderId="0" xfId="0" applyNumberFormat="1" applyFont="1" applyAlignment="1">
      <alignment horizontal="center"/>
    </xf>
    <xf numFmtId="0" fontId="8" fillId="0" borderId="0" xfId="0" applyFont="1" applyAlignment="1">
      <alignment horizontal="center"/>
    </xf>
    <xf numFmtId="0" fontId="8" fillId="0" borderId="0" xfId="1" applyNumberFormat="1" applyFont="1" applyAlignment="1">
      <alignment horizontal="center"/>
    </xf>
    <xf numFmtId="166" fontId="8" fillId="0" borderId="0" xfId="1" applyNumberFormat="1" applyFont="1" applyAlignment="1">
      <alignment horizontal="right"/>
    </xf>
    <xf numFmtId="0" fontId="8" fillId="0" borderId="0" xfId="0" applyNumberFormat="1" applyFont="1" applyAlignment="1">
      <alignment horizontal="center"/>
    </xf>
    <xf numFmtId="16" fontId="8" fillId="0" borderId="0" xfId="0" applyNumberFormat="1" applyFont="1" applyAlignment="1">
      <alignment horizontal="center"/>
    </xf>
    <xf numFmtId="0" fontId="8" fillId="0" borderId="0" xfId="0" applyFont="1" applyFill="1"/>
    <xf numFmtId="0" fontId="8" fillId="0" borderId="0" xfId="0" applyFont="1" applyFill="1" applyAlignment="1">
      <alignment horizontal="center"/>
    </xf>
    <xf numFmtId="166" fontId="8" fillId="0" borderId="0" xfId="1" applyNumberFormat="1" applyFont="1" applyFill="1" applyAlignment="1">
      <alignment horizontal="right"/>
    </xf>
    <xf numFmtId="0" fontId="8" fillId="0" borderId="0" xfId="0" applyFont="1" applyAlignment="1">
      <alignment horizontal="left"/>
    </xf>
    <xf numFmtId="0" fontId="8" fillId="0" borderId="0" xfId="0" quotePrefix="1" applyFont="1" applyAlignment="1">
      <alignment horizontal="center"/>
    </xf>
    <xf numFmtId="166" fontId="11" fillId="0" borderId="0" xfId="1" applyNumberFormat="1" applyFont="1" applyAlignment="1">
      <alignment horizontal="right"/>
    </xf>
    <xf numFmtId="166" fontId="11" fillId="0" borderId="0" xfId="1" applyNumberFormat="1" applyFont="1" applyFill="1" applyAlignment="1">
      <alignment horizontal="right"/>
    </xf>
    <xf numFmtId="0" fontId="12" fillId="0" borderId="0" xfId="0" applyFont="1"/>
    <xf numFmtId="0" fontId="9" fillId="0" borderId="0" xfId="0" applyFont="1"/>
    <xf numFmtId="0" fontId="9" fillId="0" borderId="0" xfId="0" applyFont="1" applyAlignment="1">
      <alignment horizontal="center"/>
    </xf>
    <xf numFmtId="0" fontId="12" fillId="0" borderId="0" xfId="0" applyNumberFormat="1" applyFont="1" applyAlignment="1">
      <alignment horizontal="center"/>
    </xf>
    <xf numFmtId="0" fontId="7" fillId="0" borderId="0" xfId="1" quotePrefix="1" applyNumberFormat="1" applyFont="1" applyAlignment="1">
      <alignment horizontal="center"/>
    </xf>
    <xf numFmtId="166" fontId="7" fillId="0" borderId="0" xfId="1" applyNumberFormat="1" applyFont="1"/>
    <xf numFmtId="166" fontId="8" fillId="0" borderId="0" xfId="1" applyNumberFormat="1" applyFont="1"/>
    <xf numFmtId="0" fontId="8" fillId="0" borderId="0" xfId="1" quotePrefix="1" applyNumberFormat="1" applyFont="1" applyAlignment="1">
      <alignment horizontal="center"/>
    </xf>
    <xf numFmtId="166" fontId="8" fillId="0" borderId="0" xfId="1" applyNumberFormat="1" applyFont="1" applyAlignment="1"/>
    <xf numFmtId="0" fontId="7" fillId="0" borderId="2" xfId="0" applyFont="1" applyBorder="1" applyAlignment="1">
      <alignment horizontal="center"/>
    </xf>
    <xf numFmtId="0" fontId="7" fillId="0" borderId="2" xfId="0" applyNumberFormat="1" applyFont="1" applyBorder="1" applyAlignment="1">
      <alignment horizontal="center"/>
    </xf>
    <xf numFmtId="166" fontId="7" fillId="0" borderId="2" xfId="1" applyNumberFormat="1" applyFont="1" applyBorder="1" applyAlignment="1">
      <alignment horizontal="right"/>
    </xf>
    <xf numFmtId="0" fontId="7" fillId="0" borderId="0" xfId="0" applyFont="1" applyAlignment="1"/>
    <xf numFmtId="0" fontId="8" fillId="0" borderId="1" xfId="0" applyFont="1" applyBorder="1"/>
    <xf numFmtId="0" fontId="8" fillId="0" borderId="1" xfId="0" applyFont="1" applyBorder="1" applyAlignment="1"/>
    <xf numFmtId="0" fontId="8" fillId="0" borderId="2" xfId="0" applyNumberFormat="1" applyFont="1" applyBorder="1" applyAlignment="1">
      <alignment horizontal="center"/>
    </xf>
    <xf numFmtId="166" fontId="7" fillId="0" borderId="2" xfId="1" applyNumberFormat="1" applyFont="1" applyBorder="1"/>
    <xf numFmtId="0" fontId="7" fillId="0" borderId="0" xfId="0" applyFont="1" applyFill="1"/>
    <xf numFmtId="0" fontId="12" fillId="0" borderId="0" xfId="0" applyFont="1" applyFill="1"/>
    <xf numFmtId="0" fontId="12" fillId="0" borderId="0" xfId="0" applyFont="1" applyFill="1" applyAlignment="1"/>
    <xf numFmtId="166" fontId="9" fillId="0" borderId="0" xfId="1" applyNumberFormat="1" applyFont="1" applyFill="1" applyAlignment="1"/>
    <xf numFmtId="0" fontId="8" fillId="0" borderId="0" xfId="0" applyFont="1" applyBorder="1" applyAlignment="1"/>
    <xf numFmtId="0" fontId="7" fillId="0" borderId="0" xfId="0" applyFont="1" applyBorder="1" applyAlignment="1">
      <alignment horizontal="center" wrapText="1"/>
    </xf>
    <xf numFmtId="0" fontId="7" fillId="0" borderId="0" xfId="0" applyFont="1" applyAlignment="1">
      <alignment wrapText="1"/>
    </xf>
    <xf numFmtId="0" fontId="7" fillId="0" borderId="0" xfId="0" applyFont="1" applyAlignment="1">
      <alignment horizontal="right"/>
    </xf>
    <xf numFmtId="0" fontId="3" fillId="0" borderId="0" xfId="0" applyFont="1" applyBorder="1" applyAlignment="1">
      <alignment horizontal="center"/>
    </xf>
    <xf numFmtId="0" fontId="4" fillId="0" borderId="0" xfId="0" applyFont="1" applyAlignment="1">
      <alignment horizontal="right"/>
    </xf>
    <xf numFmtId="0" fontId="3" fillId="0" borderId="0" xfId="0" applyFont="1" applyBorder="1"/>
    <xf numFmtId="0" fontId="6" fillId="0" borderId="1" xfId="0" applyFont="1" applyBorder="1" applyAlignment="1">
      <alignment horizontal="center"/>
    </xf>
    <xf numFmtId="0" fontId="6" fillId="0" borderId="0" xfId="0" applyFont="1"/>
    <xf numFmtId="0" fontId="6" fillId="0" borderId="0" xfId="0" applyFont="1" applyAlignment="1">
      <alignment horizontal="center"/>
    </xf>
    <xf numFmtId="0" fontId="7" fillId="0" borderId="0" xfId="0" applyFont="1" applyAlignment="1">
      <alignment horizontal="left"/>
    </xf>
    <xf numFmtId="0" fontId="8" fillId="0" borderId="3" xfId="0" applyFont="1" applyBorder="1"/>
    <xf numFmtId="0" fontId="8" fillId="0" borderId="4" xfId="0" applyFont="1" applyBorder="1"/>
    <xf numFmtId="0" fontId="7" fillId="0" borderId="0" xfId="0" applyFont="1" applyBorder="1" applyAlignment="1">
      <alignment wrapText="1"/>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166" fontId="7" fillId="0" borderId="0" xfId="1" applyNumberFormat="1" applyFont="1" applyBorder="1"/>
    <xf numFmtId="0" fontId="8" fillId="0" borderId="0" xfId="0" applyFont="1" applyBorder="1" applyAlignment="1">
      <alignment wrapText="1"/>
    </xf>
    <xf numFmtId="49" fontId="8" fillId="0" borderId="0" xfId="0" applyNumberFormat="1" applyFont="1" applyBorder="1" applyAlignment="1">
      <alignment horizontal="center" wrapText="1"/>
    </xf>
    <xf numFmtId="49" fontId="8" fillId="0" borderId="0" xfId="0" applyNumberFormat="1" applyFont="1" applyBorder="1" applyAlignment="1">
      <alignment horizontal="center"/>
    </xf>
    <xf numFmtId="166" fontId="8" fillId="0" borderId="0" xfId="1" applyNumberFormat="1" applyFont="1" applyBorder="1"/>
    <xf numFmtId="0" fontId="7" fillId="0" borderId="0" xfId="0" applyFont="1" applyBorder="1" applyAlignment="1">
      <alignment horizontal="center"/>
    </xf>
    <xf numFmtId="0" fontId="7"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xf>
    <xf numFmtId="0" fontId="9" fillId="0" borderId="0" xfId="0" applyFont="1" applyFill="1"/>
    <xf numFmtId="0" fontId="9" fillId="0" borderId="0" xfId="0" applyFont="1" applyFill="1" applyBorder="1" applyAlignment="1">
      <alignment horizontal="left" wrapText="1"/>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xf>
    <xf numFmtId="166" fontId="9" fillId="0" borderId="0" xfId="1" applyNumberFormat="1" applyFont="1" applyFill="1"/>
    <xf numFmtId="166" fontId="9" fillId="0" borderId="0" xfId="1" applyNumberFormat="1" applyFont="1" applyBorder="1"/>
    <xf numFmtId="166" fontId="8" fillId="0" borderId="0" xfId="1" applyNumberFormat="1" applyFont="1" applyBorder="1" applyAlignment="1">
      <alignment horizontal="right"/>
    </xf>
    <xf numFmtId="0" fontId="7" fillId="0" borderId="0" xfId="0" quotePrefix="1" applyFont="1"/>
    <xf numFmtId="0" fontId="8" fillId="0" borderId="0" xfId="0" quotePrefix="1" applyFont="1"/>
    <xf numFmtId="49" fontId="8" fillId="0" borderId="0" xfId="0" applyNumberFormat="1" applyFont="1" applyAlignment="1">
      <alignment horizontal="center"/>
    </xf>
    <xf numFmtId="166" fontId="9" fillId="0" borderId="0" xfId="1" applyNumberFormat="1" applyFont="1"/>
    <xf numFmtId="0" fontId="7" fillId="0" borderId="3" xfId="0" quotePrefix="1" applyFont="1" applyBorder="1"/>
    <xf numFmtId="0" fontId="7" fillId="0" borderId="3" xfId="0" applyFont="1" applyBorder="1"/>
    <xf numFmtId="49" fontId="7" fillId="0" borderId="3" xfId="0" applyNumberFormat="1" applyFont="1" applyBorder="1" applyAlignment="1">
      <alignment horizontal="center"/>
    </xf>
    <xf numFmtId="0" fontId="7" fillId="0" borderId="3" xfId="0" applyFont="1" applyBorder="1" applyAlignment="1">
      <alignment horizontal="center"/>
    </xf>
    <xf numFmtId="166" fontId="7" fillId="0" borderId="3" xfId="1" applyNumberFormat="1" applyFont="1" applyBorder="1"/>
    <xf numFmtId="0" fontId="8" fillId="0" borderId="0" xfId="0" applyFont="1" applyBorder="1"/>
    <xf numFmtId="0" fontId="7" fillId="0" borderId="0" xfId="0" applyFont="1" applyBorder="1"/>
    <xf numFmtId="0" fontId="12" fillId="0" borderId="4" xfId="0" quotePrefix="1" applyFont="1" applyBorder="1"/>
    <xf numFmtId="0" fontId="12" fillId="0" borderId="4" xfId="0" applyFont="1" applyBorder="1"/>
    <xf numFmtId="0" fontId="12" fillId="0" borderId="4" xfId="0" applyFont="1" applyBorder="1" applyAlignment="1">
      <alignment horizontal="center"/>
    </xf>
    <xf numFmtId="166" fontId="12" fillId="0" borderId="4" xfId="1" applyNumberFormat="1" applyFont="1" applyBorder="1"/>
    <xf numFmtId="49" fontId="7" fillId="0" borderId="0" xfId="0" applyNumberFormat="1" applyFont="1" applyAlignment="1">
      <alignment horizontal="center"/>
    </xf>
    <xf numFmtId="166" fontId="7" fillId="0" borderId="0" xfId="1" applyNumberFormat="1" applyFont="1" applyBorder="1" applyAlignment="1">
      <alignment horizontal="right"/>
    </xf>
    <xf numFmtId="166" fontId="8" fillId="0" borderId="0" xfId="0" applyNumberFormat="1" applyFont="1" applyAlignment="1"/>
    <xf numFmtId="166" fontId="9" fillId="0" borderId="0" xfId="1" applyNumberFormat="1" applyFont="1" applyAlignment="1"/>
    <xf numFmtId="9" fontId="8" fillId="0" borderId="0" xfId="3" applyFont="1"/>
    <xf numFmtId="0" fontId="2" fillId="0" borderId="0" xfId="0" applyFont="1" applyAlignment="1">
      <alignment horizontal="left"/>
    </xf>
    <xf numFmtId="0" fontId="3" fillId="0" borderId="0" xfId="0" applyFont="1" applyAlignment="1">
      <alignment horizontal="left"/>
    </xf>
    <xf numFmtId="166" fontId="4" fillId="0" borderId="0" xfId="0" applyNumberFormat="1" applyFont="1" applyFill="1" applyAlignment="1">
      <alignment horizontal="right"/>
    </xf>
    <xf numFmtId="0" fontId="8" fillId="0" borderId="1" xfId="0" applyFont="1" applyBorder="1" applyAlignment="1">
      <alignment horizontal="center"/>
    </xf>
    <xf numFmtId="0" fontId="6" fillId="0" borderId="1" xfId="0" applyFont="1" applyFill="1" applyBorder="1"/>
    <xf numFmtId="165" fontId="6" fillId="0" borderId="1" xfId="0" applyNumberFormat="1" applyFont="1" applyBorder="1"/>
    <xf numFmtId="0" fontId="6" fillId="0" borderId="0" xfId="0" applyFont="1" applyFill="1" applyBorder="1"/>
    <xf numFmtId="165" fontId="6" fillId="0" borderId="0" xfId="0" applyNumberFormat="1" applyFont="1" applyBorder="1"/>
    <xf numFmtId="0" fontId="6" fillId="0" borderId="0" xfId="0" applyFont="1" applyFill="1"/>
    <xf numFmtId="0" fontId="7" fillId="0" borderId="0" xfId="0" applyFont="1" applyFill="1" applyBorder="1" applyAlignment="1">
      <alignment horizontal="right"/>
    </xf>
    <xf numFmtId="0" fontId="9" fillId="0" borderId="0" xfId="0" applyFont="1" applyBorder="1" applyAlignment="1"/>
    <xf numFmtId="0" fontId="8" fillId="0" borderId="0" xfId="0" applyFont="1" applyBorder="1" applyAlignment="1">
      <alignment horizontal="right"/>
    </xf>
    <xf numFmtId="0" fontId="7" fillId="0" borderId="0" xfId="0" applyFont="1" applyBorder="1" applyAlignment="1">
      <alignment horizontal="right"/>
    </xf>
    <xf numFmtId="0" fontId="16" fillId="0" borderId="0" xfId="0" applyFont="1" applyBorder="1" applyAlignment="1">
      <alignment horizontal="left"/>
    </xf>
    <xf numFmtId="0" fontId="7" fillId="0" borderId="0" xfId="0" applyFont="1" applyFill="1" applyBorder="1" applyAlignment="1">
      <alignment horizontal="center"/>
    </xf>
    <xf numFmtId="0" fontId="12" fillId="0" borderId="0" xfId="0" quotePrefix="1" applyFont="1" applyBorder="1" applyAlignment="1">
      <alignment horizontal="center"/>
    </xf>
    <xf numFmtId="0" fontId="12" fillId="0" borderId="0" xfId="0" applyFont="1" applyBorder="1" applyAlignment="1">
      <alignment horizontal="center"/>
    </xf>
    <xf numFmtId="0" fontId="17" fillId="0" borderId="0" xfId="0" applyFont="1" applyBorder="1"/>
    <xf numFmtId="0" fontId="18" fillId="0" borderId="0" xfId="0" quotePrefix="1" applyFont="1" applyBorder="1" applyAlignment="1">
      <alignment horizontal="center"/>
    </xf>
    <xf numFmtId="164" fontId="12" fillId="0" borderId="0" xfId="2" applyFont="1" applyBorder="1"/>
    <xf numFmtId="164" fontId="18" fillId="0" borderId="0" xfId="2" applyFont="1" applyFill="1" applyBorder="1"/>
    <xf numFmtId="164" fontId="18" fillId="0" borderId="0" xfId="2" applyFont="1" applyBorder="1"/>
    <xf numFmtId="0" fontId="19" fillId="0" borderId="0" xfId="0" applyFont="1" applyBorder="1"/>
    <xf numFmtId="0" fontId="3" fillId="0" borderId="0" xfId="0" quotePrefix="1" applyFont="1" applyBorder="1" applyAlignment="1">
      <alignment horizontal="center"/>
    </xf>
    <xf numFmtId="164" fontId="8" fillId="0" borderId="0" xfId="2" applyFont="1" applyBorder="1"/>
    <xf numFmtId="164" fontId="4" fillId="0" borderId="0" xfId="2" applyFont="1" applyFill="1" applyBorder="1"/>
    <xf numFmtId="164" fontId="3" fillId="0" borderId="0" xfId="2" applyFont="1" applyBorder="1"/>
    <xf numFmtId="0" fontId="19" fillId="0" borderId="0" xfId="0" quotePrefix="1" applyFont="1" applyBorder="1"/>
    <xf numFmtId="0" fontId="12" fillId="0" borderId="0" xfId="0" applyFont="1" applyBorder="1"/>
    <xf numFmtId="0" fontId="2" fillId="0" borderId="0" xfId="0" applyFont="1" applyBorder="1" applyAlignment="1">
      <alignment horizontal="center"/>
    </xf>
    <xf numFmtId="164" fontId="7" fillId="0" borderId="0" xfId="2" applyFont="1" applyBorder="1"/>
    <xf numFmtId="164" fontId="2" fillId="0" borderId="0" xfId="2" applyFont="1" applyBorder="1"/>
    <xf numFmtId="164" fontId="2" fillId="0" borderId="0" xfId="2" applyFont="1" applyFill="1" applyBorder="1"/>
    <xf numFmtId="0" fontId="16" fillId="0" borderId="0" xfId="0" applyFont="1" applyBorder="1"/>
    <xf numFmtId="0" fontId="8" fillId="0" borderId="0" xfId="0" quotePrefix="1" applyFont="1" applyBorder="1" applyAlignment="1">
      <alignment horizontal="center"/>
    </xf>
    <xf numFmtId="0" fontId="18" fillId="0" borderId="0" xfId="0" applyFont="1" applyBorder="1" applyAlignment="1">
      <alignment horizontal="center"/>
    </xf>
    <xf numFmtId="0" fontId="8" fillId="0" borderId="2" xfId="0" applyFont="1" applyBorder="1"/>
    <xf numFmtId="0" fontId="16" fillId="0" borderId="2" xfId="0" applyFont="1" applyBorder="1"/>
    <xf numFmtId="0" fontId="2" fillId="0" borderId="2" xfId="0" applyFont="1" applyBorder="1" applyAlignment="1">
      <alignment horizontal="center"/>
    </xf>
    <xf numFmtId="164" fontId="7" fillId="0" borderId="2" xfId="2" applyFont="1" applyBorder="1" applyAlignment="1">
      <alignment horizontal="center"/>
    </xf>
    <xf numFmtId="164" fontId="2" fillId="0" borderId="2" xfId="2" applyFont="1" applyFill="1" applyBorder="1"/>
    <xf numFmtId="0" fontId="9" fillId="0" borderId="0" xfId="0" applyFont="1" applyAlignment="1"/>
    <xf numFmtId="0" fontId="7" fillId="0" borderId="0" xfId="0" applyFont="1" applyAlignment="1">
      <alignment horizontal="centerContinuous" vertical="center" wrapText="1"/>
    </xf>
    <xf numFmtId="166" fontId="9" fillId="0" borderId="0" xfId="1" applyNumberFormat="1" applyFont="1" applyAlignment="1">
      <alignment horizontal="right"/>
    </xf>
    <xf numFmtId="166" fontId="9" fillId="0" borderId="0" xfId="1" applyNumberFormat="1" applyFont="1" applyAlignment="1">
      <alignment horizontal="right"/>
    </xf>
    <xf numFmtId="166" fontId="2" fillId="0" borderId="0" xfId="1" applyNumberFormat="1" applyFont="1" applyAlignment="1">
      <alignment horizontal="right"/>
    </xf>
    <xf numFmtId="166" fontId="3" fillId="0" borderId="0" xfId="1" applyNumberFormat="1" applyFont="1"/>
    <xf numFmtId="166" fontId="4" fillId="0" borderId="0" xfId="1" applyNumberFormat="1" applyFont="1" applyAlignment="1">
      <alignment horizontal="right"/>
    </xf>
    <xf numFmtId="166" fontId="3" fillId="0" borderId="0" xfId="1" applyNumberFormat="1" applyFont="1" applyAlignment="1">
      <alignment horizontal="right"/>
    </xf>
    <xf numFmtId="0" fontId="5" fillId="0" borderId="1" xfId="0" applyFont="1" applyBorder="1" applyAlignment="1">
      <alignment horizontal="left"/>
    </xf>
    <xf numFmtId="166" fontId="6" fillId="0" borderId="1" xfId="1" applyNumberFormat="1" applyFont="1" applyBorder="1"/>
    <xf numFmtId="166" fontId="6" fillId="0" borderId="1" xfId="1" applyNumberFormat="1" applyFont="1" applyBorder="1" applyAlignment="1">
      <alignment horizontal="right"/>
    </xf>
    <xf numFmtId="0" fontId="5" fillId="0" borderId="0" xfId="0" applyFont="1" applyAlignment="1">
      <alignment horizontal="left"/>
    </xf>
    <xf numFmtId="166" fontId="6" fillId="0" borderId="0" xfId="1" applyNumberFormat="1" applyFont="1"/>
    <xf numFmtId="166" fontId="6" fillId="0" borderId="0" xfId="1" applyNumberFormat="1" applyFont="1" applyAlignment="1">
      <alignment horizontal="right"/>
    </xf>
    <xf numFmtId="0" fontId="7" fillId="0" borderId="2" xfId="0" applyFont="1" applyBorder="1" applyAlignment="1">
      <alignment horizontal="left"/>
    </xf>
    <xf numFmtId="0" fontId="7" fillId="0" borderId="2" xfId="0" applyFont="1" applyBorder="1"/>
    <xf numFmtId="166" fontId="7" fillId="0" borderId="2" xfId="1" quotePrefix="1" applyNumberFormat="1" applyFont="1" applyBorder="1" applyAlignment="1">
      <alignment horizontal="right"/>
    </xf>
    <xf numFmtId="166" fontId="8" fillId="0" borderId="2" xfId="1" applyNumberFormat="1" applyFont="1" applyBorder="1"/>
    <xf numFmtId="0" fontId="7" fillId="0" borderId="0" xfId="0" quotePrefix="1" applyFont="1" applyAlignment="1">
      <alignment horizontal="left"/>
    </xf>
    <xf numFmtId="166" fontId="8" fillId="0" borderId="0" xfId="1" applyNumberFormat="1" applyFont="1" applyAlignment="1">
      <alignment horizontal="justify" wrapText="1"/>
    </xf>
    <xf numFmtId="166" fontId="8" fillId="0" borderId="0" xfId="1" applyNumberFormat="1" applyFont="1" applyAlignment="1">
      <alignment horizontal="right" wrapText="1"/>
    </xf>
    <xf numFmtId="0" fontId="7" fillId="0" borderId="2" xfId="0" quotePrefix="1" applyFont="1" applyBorder="1" applyAlignment="1">
      <alignment horizontal="left"/>
    </xf>
    <xf numFmtId="166" fontId="7" fillId="0" borderId="2" xfId="1" applyNumberFormat="1" applyFont="1" applyBorder="1" applyAlignment="1">
      <alignment horizontal="justify" wrapText="1"/>
    </xf>
    <xf numFmtId="166" fontId="8" fillId="0" borderId="2" xfId="1" applyNumberFormat="1" applyFont="1" applyBorder="1" applyAlignment="1">
      <alignment horizontal="justify" wrapText="1"/>
    </xf>
    <xf numFmtId="0" fontId="7" fillId="0" borderId="0" xfId="0" applyFont="1" applyAlignment="1">
      <alignment horizontal="justify" wrapText="1"/>
    </xf>
    <xf numFmtId="0" fontId="8" fillId="0" borderId="0" xfId="0" applyFont="1" applyAlignment="1">
      <alignment horizontal="justify" wrapText="1"/>
    </xf>
    <xf numFmtId="0" fontId="7" fillId="0" borderId="2" xfId="0" applyFont="1" applyBorder="1" applyAlignment="1"/>
    <xf numFmtId="166" fontId="7" fillId="0" borderId="2" xfId="1" applyNumberFormat="1" applyFont="1" applyBorder="1" applyAlignment="1"/>
    <xf numFmtId="166" fontId="7" fillId="0" borderId="0" xfId="1" applyNumberFormat="1" applyFont="1" applyAlignment="1"/>
    <xf numFmtId="0" fontId="7" fillId="0" borderId="2" xfId="0" applyFont="1" applyBorder="1" applyAlignment="1">
      <alignment horizontal="right" wrapText="1"/>
    </xf>
    <xf numFmtId="166" fontId="7" fillId="0" borderId="2" xfId="1" applyNumberFormat="1" applyFont="1" applyBorder="1" applyAlignment="1">
      <alignment horizontal="right" wrapText="1"/>
    </xf>
    <xf numFmtId="166" fontId="8" fillId="0" borderId="0" xfId="1" applyNumberFormat="1" applyFont="1" applyFill="1" applyBorder="1"/>
    <xf numFmtId="166" fontId="0" fillId="0" borderId="0" xfId="1" applyNumberFormat="1" applyFont="1"/>
    <xf numFmtId="166" fontId="20" fillId="0" borderId="0" xfId="1" applyNumberFormat="1" applyFont="1"/>
    <xf numFmtId="0" fontId="7" fillId="0" borderId="3" xfId="0" applyFont="1" applyBorder="1" applyAlignment="1">
      <alignment horizontal="left"/>
    </xf>
    <xf numFmtId="0" fontId="7" fillId="0" borderId="4" xfId="0" applyFont="1" applyBorder="1" applyAlignment="1">
      <alignment horizontal="left"/>
    </xf>
    <xf numFmtId="166" fontId="7" fillId="0" borderId="4" xfId="1" applyNumberFormat="1" applyFont="1" applyBorder="1" applyAlignment="1">
      <alignment horizontal="right"/>
    </xf>
    <xf numFmtId="9" fontId="8" fillId="0" borderId="0" xfId="3" applyFont="1" applyAlignment="1"/>
    <xf numFmtId="166" fontId="7" fillId="0" borderId="4" xfId="1" quotePrefix="1"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xf numFmtId="166" fontId="7" fillId="0" borderId="0" xfId="1" applyNumberFormat="1" applyFont="1" applyBorder="1" applyAlignment="1"/>
    <xf numFmtId="0" fontId="9" fillId="0" borderId="0" xfId="0" applyFont="1" applyAlignment="1">
      <alignment horizontal="left"/>
    </xf>
    <xf numFmtId="166" fontId="8" fillId="0" borderId="0" xfId="1" applyNumberFormat="1" applyFont="1" applyAlignment="1">
      <alignment horizontal="left"/>
    </xf>
    <xf numFmtId="0" fontId="8" fillId="0" borderId="0" xfId="0" applyFont="1" applyBorder="1" applyAlignment="1">
      <alignment horizontal="left"/>
    </xf>
    <xf numFmtId="166" fontId="8" fillId="0" borderId="0" xfId="1" applyNumberFormat="1" applyFont="1" applyBorder="1" applyAlignment="1"/>
    <xf numFmtId="0" fontId="8" fillId="0" borderId="0" xfId="0" quotePrefix="1" applyFont="1" applyAlignment="1"/>
    <xf numFmtId="166" fontId="5" fillId="0" borderId="0" xfId="0" applyNumberFormat="1" applyFont="1" applyAlignment="1">
      <alignment horizontal="center"/>
    </xf>
    <xf numFmtId="166" fontId="7" fillId="0" borderId="0" xfId="0" quotePrefix="1" applyNumberFormat="1" applyFont="1" applyAlignment="1">
      <alignment horizontal="center"/>
    </xf>
    <xf numFmtId="0" fontId="7" fillId="0" borderId="0" xfId="0" applyFont="1" applyBorder="1" applyAlignment="1">
      <alignment horizontal="center" vertical="center"/>
    </xf>
    <xf numFmtId="0" fontId="8" fillId="0" borderId="1" xfId="0" applyFont="1" applyBorder="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0" xfId="0" applyFont="1" applyAlignment="1">
      <alignment horizontal="center"/>
    </xf>
    <xf numFmtId="166" fontId="9" fillId="0" borderId="0" xfId="1" applyNumberFormat="1" applyFont="1" applyAlignment="1">
      <alignment horizontal="right"/>
    </xf>
    <xf numFmtId="0" fontId="7" fillId="0" borderId="2" xfId="0" applyFont="1" applyBorder="1" applyAlignment="1">
      <alignment horizontal="center"/>
    </xf>
    <xf numFmtId="166" fontId="12" fillId="0" borderId="0" xfId="0" applyNumberFormat="1" applyFont="1" applyAlignment="1">
      <alignment horizontal="center"/>
    </xf>
    <xf numFmtId="166" fontId="7" fillId="0" borderId="0" xfId="1" applyNumberFormat="1" applyFont="1" applyAlignment="1">
      <alignment horizontal="center"/>
    </xf>
    <xf numFmtId="0" fontId="7" fillId="0" borderId="0" xfId="0" applyFont="1" applyBorder="1" applyAlignment="1">
      <alignment horizontal="center"/>
    </xf>
    <xf numFmtId="0" fontId="5" fillId="0" borderId="0" xfId="0" applyFont="1" applyAlignment="1">
      <alignment horizontal="center"/>
    </xf>
    <xf numFmtId="0" fontId="8" fillId="0" borderId="0" xfId="0" applyFont="1" applyBorder="1" applyAlignment="1">
      <alignment horizontal="right"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xf>
    <xf numFmtId="0" fontId="7" fillId="0" borderId="4" xfId="0" applyFont="1" applyBorder="1" applyAlignment="1">
      <alignment horizontal="right" vertical="center" wrapText="1"/>
    </xf>
    <xf numFmtId="166" fontId="9" fillId="0" borderId="0" xfId="1" applyNumberFormat="1" applyFont="1" applyAlignment="1">
      <alignment horizontal="center"/>
    </xf>
    <xf numFmtId="0" fontId="12" fillId="0" borderId="0" xfId="0" applyFont="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0" xfId="0" applyFont="1" applyAlignment="1">
      <alignment horizontal="right"/>
    </xf>
    <xf numFmtId="0" fontId="7" fillId="0" borderId="0" xfId="0" applyFont="1" applyFill="1" applyAlignment="1">
      <alignment horizontal="center"/>
    </xf>
    <xf numFmtId="0" fontId="8" fillId="0" borderId="0" xfId="0" applyFont="1" applyAlignment="1">
      <alignment horizontal="left" wrapText="1"/>
    </xf>
    <xf numFmtId="0" fontId="8" fillId="0" borderId="0" xfId="0" applyFont="1" applyAlignment="1">
      <alignment wrapText="1"/>
    </xf>
    <xf numFmtId="0" fontId="7" fillId="0" borderId="3" xfId="0" applyFont="1" applyBorder="1" applyAlignment="1">
      <alignment horizontal="left"/>
    </xf>
    <xf numFmtId="0" fontId="7" fillId="0" borderId="4" xfId="0" applyFont="1" applyBorder="1" applyAlignment="1">
      <alignment horizontal="left"/>
    </xf>
    <xf numFmtId="166" fontId="7" fillId="0" borderId="3" xfId="1" applyNumberFormat="1" applyFont="1" applyBorder="1" applyAlignment="1">
      <alignment horizontal="center"/>
    </xf>
    <xf numFmtId="166" fontId="7" fillId="0" borderId="4" xfId="1" applyNumberFormat="1" applyFont="1" applyBorder="1" applyAlignment="1">
      <alignment horizontal="center"/>
    </xf>
    <xf numFmtId="0" fontId="12" fillId="0" borderId="0" xfId="0" applyFont="1" applyBorder="1" applyAlignment="1">
      <alignment horizontal="center"/>
    </xf>
    <xf numFmtId="0" fontId="7" fillId="0" borderId="0" xfId="0" applyFont="1" applyAlignment="1">
      <alignment horizontal="left" wrapText="1"/>
    </xf>
    <xf numFmtId="0" fontId="7" fillId="0" borderId="2" xfId="0" applyFont="1" applyBorder="1" applyAlignment="1">
      <alignment horizontal="left" wrapText="1"/>
    </xf>
    <xf numFmtId="0" fontId="7" fillId="0" borderId="1" xfId="0" applyFont="1" applyBorder="1" applyAlignment="1">
      <alignment horizontal="left"/>
    </xf>
    <xf numFmtId="166" fontId="7" fillId="0" borderId="3" xfId="1" applyNumberFormat="1" applyFont="1" applyBorder="1" applyAlignment="1">
      <alignment horizontal="right"/>
    </xf>
    <xf numFmtId="166" fontId="7" fillId="0" borderId="0" xfId="1" quotePrefix="1" applyNumberFormat="1" applyFont="1" applyBorder="1" applyAlignment="1">
      <alignment horizontal="right" vertical="center"/>
    </xf>
    <xf numFmtId="166" fontId="7" fillId="0" borderId="1" xfId="1" quotePrefix="1" applyNumberFormat="1" applyFont="1" applyBorder="1" applyAlignment="1">
      <alignment horizontal="right" vertical="center"/>
    </xf>
    <xf numFmtId="166" fontId="4" fillId="0" borderId="0" xfId="1" applyNumberFormat="1" applyFont="1" applyBorder="1" applyAlignment="1">
      <alignment horizontal="right"/>
    </xf>
    <xf numFmtId="166" fontId="3" fillId="0" borderId="0" xfId="1" applyNumberFormat="1" applyFont="1" applyBorder="1" applyAlignment="1">
      <alignment horizontal="right"/>
    </xf>
    <xf numFmtId="166" fontId="8" fillId="0" borderId="1" xfId="1" applyNumberFormat="1" applyFont="1" applyBorder="1" applyAlignment="1">
      <alignment horizontal="right"/>
    </xf>
    <xf numFmtId="166" fontId="12" fillId="0" borderId="0" xfId="1" applyNumberFormat="1" applyFont="1" applyFill="1" applyAlignment="1">
      <alignment horizontal="right"/>
    </xf>
    <xf numFmtId="166" fontId="7" fillId="0" borderId="0" xfId="1" applyNumberFormat="1" applyFont="1" applyAlignment="1">
      <alignment horizontal="right" wrapText="1"/>
    </xf>
    <xf numFmtId="166" fontId="0" fillId="0" borderId="0" xfId="1" applyNumberFormat="1" applyFont="1" applyAlignment="1">
      <alignment horizontal="right"/>
    </xf>
  </cellXfs>
  <cellStyles count="4">
    <cellStyle name="Comma" xfId="1" builtinId="3"/>
    <cellStyle name="Comma [0]" xfId="2" builtinId="6"/>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angKT/Desktop/Bao%20cao%20Quy%202/Bang%20CDKT%20Hop%20nhat%20Quy%202%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eu chinh"/>
      <sheetName val="Balance"/>
      <sheetName val="PLI"/>
      <sheetName val="LCTT"/>
      <sheetName val="VCSH"/>
      <sheetName val="TM"/>
    </sheetNames>
    <sheetDataSet>
      <sheetData sheetId="0"/>
      <sheetData sheetId="1">
        <row r="1">
          <cell r="A1" t="str">
            <v>CÔNG TY CỔ PHẦN APECI</v>
          </cell>
          <cell r="F1" t="str">
            <v>BÁO CÁO TÀI CHÍNH</v>
          </cell>
        </row>
        <row r="2">
          <cell r="A2" t="str">
            <v>Địa chỉ: Tầng 6, Tòa nhà APEC, 14 Lê Đại Hành, Hai Bà Trưng, Hà Nội</v>
          </cell>
          <cell r="F2" t="str">
            <v>Quý II năm 2013</v>
          </cell>
        </row>
        <row r="3">
          <cell r="A3" t="str">
            <v>Tel: 043.577.1983                                                                        Fax: 043.577.1985</v>
          </cell>
        </row>
        <row r="14">
          <cell r="F14">
            <v>45885540680</v>
          </cell>
        </row>
        <row r="20">
          <cell r="F20">
            <v>-2742193900</v>
          </cell>
        </row>
        <row r="35">
          <cell r="E35">
            <v>158533818</v>
          </cell>
          <cell r="F35">
            <v>0</v>
          </cell>
        </row>
        <row r="36">
          <cell r="E36">
            <v>3123253745</v>
          </cell>
          <cell r="F36">
            <v>2979107696</v>
          </cell>
        </row>
        <row r="135">
          <cell r="F135">
            <v>-79472889849</v>
          </cell>
        </row>
        <row r="147">
          <cell r="D147" t="str">
            <v xml:space="preserve">Hà Nội, ngày 09 tháng 08 năm 2013  </v>
          </cell>
        </row>
        <row r="148">
          <cell r="D148" t="str">
            <v>CÔNG TY CỔ PHẦN APECI</v>
          </cell>
        </row>
      </sheetData>
      <sheetData sheetId="2">
        <row r="19">
          <cell r="E19">
            <v>0</v>
          </cell>
        </row>
        <row r="28">
          <cell r="E28">
            <v>1237917257</v>
          </cell>
          <cell r="G28">
            <v>2923389463</v>
          </cell>
        </row>
        <row r="30">
          <cell r="E30">
            <v>0</v>
          </cell>
        </row>
        <row r="32">
          <cell r="E32">
            <v>1237917257</v>
          </cell>
          <cell r="G32">
            <v>3104521011</v>
          </cell>
        </row>
      </sheetData>
      <sheetData sheetId="3"/>
      <sheetData sheetId="4"/>
      <sheetData sheetId="5">
        <row r="10">
          <cell r="G10">
            <v>343084439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54"/>
  <sheetViews>
    <sheetView tabSelected="1" topLeftCell="A64" workbookViewId="0">
      <selection activeCell="F95" sqref="F95"/>
    </sheetView>
  </sheetViews>
  <sheetFormatPr defaultRowHeight="15"/>
  <cols>
    <col min="2" max="2" width="44.28515625" customWidth="1"/>
    <col min="5" max="6" width="20.7109375" style="248" customWidth="1"/>
  </cols>
  <sheetData>
    <row r="1" spans="1:6">
      <c r="A1" s="1" t="s">
        <v>0</v>
      </c>
      <c r="B1" s="1"/>
      <c r="C1" s="2"/>
      <c r="D1" s="3"/>
      <c r="E1" s="154"/>
      <c r="F1" s="154" t="s">
        <v>1</v>
      </c>
    </row>
    <row r="2" spans="1:6">
      <c r="A2" s="5" t="s">
        <v>2</v>
      </c>
      <c r="B2" s="5"/>
      <c r="C2" s="3"/>
      <c r="D2" s="6"/>
      <c r="E2" s="156"/>
      <c r="F2" s="156" t="s">
        <v>3</v>
      </c>
    </row>
    <row r="3" spans="1:6">
      <c r="A3" s="5" t="s">
        <v>4</v>
      </c>
      <c r="B3" s="5"/>
      <c r="C3" s="3"/>
      <c r="D3" s="6"/>
      <c r="E3" s="244"/>
      <c r="F3" s="156"/>
    </row>
    <row r="4" spans="1:6" ht="15.75">
      <c r="A4" s="9"/>
      <c r="B4" s="10"/>
      <c r="C4" s="11"/>
      <c r="D4" s="11"/>
      <c r="E4" s="160"/>
      <c r="F4" s="160"/>
    </row>
    <row r="5" spans="1:6" ht="15.75">
      <c r="A5" s="12"/>
      <c r="B5" s="13"/>
      <c r="C5" s="14"/>
      <c r="D5" s="14"/>
      <c r="E5" s="240" t="s">
        <v>5</v>
      </c>
      <c r="F5" s="240"/>
    </row>
    <row r="6" spans="1:6" ht="15.75">
      <c r="A6" s="12"/>
      <c r="B6" s="197" t="s">
        <v>6</v>
      </c>
      <c r="C6" s="197"/>
      <c r="D6" s="197"/>
      <c r="E6" s="197"/>
      <c r="F6" s="197"/>
    </row>
    <row r="7" spans="1:6" ht="15.75">
      <c r="A7" s="12"/>
      <c r="B7" s="198" t="s">
        <v>7</v>
      </c>
      <c r="C7" s="198"/>
      <c r="D7" s="198"/>
      <c r="E7" s="198"/>
      <c r="F7" s="198"/>
    </row>
    <row r="8" spans="1:6">
      <c r="A8" s="15"/>
      <c r="B8" s="16"/>
      <c r="C8" s="17"/>
      <c r="D8" s="17"/>
      <c r="E8" s="26"/>
      <c r="F8" s="26" t="s">
        <v>8</v>
      </c>
    </row>
    <row r="9" spans="1:6">
      <c r="A9" s="15"/>
      <c r="B9" s="16"/>
      <c r="C9" s="17"/>
      <c r="D9" s="17"/>
      <c r="E9" s="26"/>
      <c r="F9" s="153"/>
    </row>
    <row r="10" spans="1:6">
      <c r="A10" s="15"/>
      <c r="B10" s="199" t="s">
        <v>9</v>
      </c>
      <c r="C10" s="201" t="s">
        <v>10</v>
      </c>
      <c r="D10" s="203" t="s">
        <v>11</v>
      </c>
      <c r="E10" s="241" t="s">
        <v>12</v>
      </c>
      <c r="F10" s="241" t="s">
        <v>439</v>
      </c>
    </row>
    <row r="11" spans="1:6">
      <c r="A11" s="20"/>
      <c r="B11" s="200"/>
      <c r="C11" s="202"/>
      <c r="D11" s="204"/>
      <c r="E11" s="242"/>
      <c r="F11" s="242"/>
    </row>
    <row r="12" spans="1:6">
      <c r="A12" s="15"/>
      <c r="B12" s="16"/>
      <c r="C12" s="17"/>
      <c r="D12" s="17"/>
      <c r="E12" s="26"/>
      <c r="F12" s="26"/>
    </row>
    <row r="13" spans="1:6">
      <c r="A13" s="15" t="s">
        <v>13</v>
      </c>
      <c r="B13" s="15" t="s">
        <v>14</v>
      </c>
      <c r="C13" s="21">
        <v>100</v>
      </c>
      <c r="D13" s="17"/>
      <c r="E13" s="22">
        <v>167244196741</v>
      </c>
      <c r="F13" s="22" t="s">
        <v>402</v>
      </c>
    </row>
    <row r="14" spans="1:6">
      <c r="A14" s="15" t="s">
        <v>15</v>
      </c>
      <c r="B14" s="15" t="s">
        <v>16</v>
      </c>
      <c r="C14" s="21">
        <v>110</v>
      </c>
      <c r="D14" s="23">
        <v>3</v>
      </c>
      <c r="E14" s="22">
        <v>54916283015</v>
      </c>
      <c r="F14" s="22" t="s">
        <v>403</v>
      </c>
    </row>
    <row r="15" spans="1:6">
      <c r="A15" s="16" t="s">
        <v>17</v>
      </c>
      <c r="B15" s="16" t="s">
        <v>18</v>
      </c>
      <c r="C15" s="24">
        <v>111</v>
      </c>
      <c r="D15" s="25"/>
      <c r="E15" s="26">
        <v>5670491905</v>
      </c>
      <c r="F15" s="26" t="s">
        <v>404</v>
      </c>
    </row>
    <row r="16" spans="1:6">
      <c r="A16" s="16" t="s">
        <v>19</v>
      </c>
      <c r="B16" s="16" t="s">
        <v>20</v>
      </c>
      <c r="C16" s="24">
        <v>112</v>
      </c>
      <c r="D16" s="25"/>
      <c r="E16" s="26">
        <v>49245791110</v>
      </c>
      <c r="F16" s="26" t="s">
        <v>405</v>
      </c>
    </row>
    <row r="17" spans="1:6">
      <c r="A17" s="15"/>
      <c r="B17" s="16"/>
      <c r="C17" s="24"/>
      <c r="D17" s="23"/>
      <c r="E17" s="22">
        <v>0</v>
      </c>
      <c r="F17" s="26"/>
    </row>
    <row r="18" spans="1:6">
      <c r="A18" s="15" t="s">
        <v>21</v>
      </c>
      <c r="B18" s="15" t="s">
        <v>22</v>
      </c>
      <c r="C18" s="21">
        <v>120</v>
      </c>
      <c r="D18" s="23"/>
      <c r="E18" s="22">
        <v>17368428100</v>
      </c>
      <c r="F18" s="22" t="s">
        <v>406</v>
      </c>
    </row>
    <row r="19" spans="1:6">
      <c r="A19" s="16" t="s">
        <v>17</v>
      </c>
      <c r="B19" s="16" t="s">
        <v>23</v>
      </c>
      <c r="C19" s="24">
        <v>121</v>
      </c>
      <c r="D19" s="27">
        <v>4</v>
      </c>
      <c r="E19" s="26">
        <v>20110622000</v>
      </c>
      <c r="F19" s="26">
        <v>20110622000</v>
      </c>
    </row>
    <row r="20" spans="1:6">
      <c r="A20" s="16" t="s">
        <v>19</v>
      </c>
      <c r="B20" s="16" t="s">
        <v>24</v>
      </c>
      <c r="C20" s="24">
        <v>129</v>
      </c>
      <c r="D20" s="27">
        <v>5</v>
      </c>
      <c r="E20" s="26">
        <v>-2742193900</v>
      </c>
      <c r="F20" s="26">
        <v>-2742193900</v>
      </c>
    </row>
    <row r="21" spans="1:6">
      <c r="A21" s="15"/>
      <c r="B21" s="16"/>
      <c r="C21" s="24"/>
      <c r="D21" s="23"/>
      <c r="E21" s="22">
        <v>0</v>
      </c>
      <c r="F21" s="26"/>
    </row>
    <row r="22" spans="1:6">
      <c r="A22" s="15" t="s">
        <v>25</v>
      </c>
      <c r="B22" s="15" t="s">
        <v>26</v>
      </c>
      <c r="C22" s="21">
        <v>130</v>
      </c>
      <c r="D22" s="23"/>
      <c r="E22" s="22">
        <v>73539989807</v>
      </c>
      <c r="F22" s="22" t="s">
        <v>407</v>
      </c>
    </row>
    <row r="23" spans="1:6">
      <c r="A23" s="16" t="s">
        <v>17</v>
      </c>
      <c r="B23" s="16" t="s">
        <v>27</v>
      </c>
      <c r="C23" s="24">
        <v>131</v>
      </c>
      <c r="D23" s="28"/>
      <c r="E23" s="26">
        <v>213477095</v>
      </c>
      <c r="F23" s="26">
        <v>213477095</v>
      </c>
    </row>
    <row r="24" spans="1:6">
      <c r="A24" s="29" t="s">
        <v>19</v>
      </c>
      <c r="B24" s="29" t="s">
        <v>28</v>
      </c>
      <c r="C24" s="30">
        <v>132</v>
      </c>
      <c r="D24" s="28"/>
      <c r="E24" s="26">
        <v>33273231490</v>
      </c>
      <c r="F24" s="31" t="s">
        <v>408</v>
      </c>
    </row>
    <row r="25" spans="1:6">
      <c r="A25" s="16" t="s">
        <v>29</v>
      </c>
      <c r="B25" s="16" t="s">
        <v>30</v>
      </c>
      <c r="C25" s="24">
        <v>133</v>
      </c>
      <c r="D25" s="27"/>
      <c r="E25" s="26">
        <v>0</v>
      </c>
      <c r="F25" s="26"/>
    </row>
    <row r="26" spans="1:6">
      <c r="A26" s="16" t="s">
        <v>31</v>
      </c>
      <c r="B26" s="16" t="s">
        <v>32</v>
      </c>
      <c r="C26" s="24">
        <v>134</v>
      </c>
      <c r="D26" s="27" t="s">
        <v>33</v>
      </c>
      <c r="E26" s="26">
        <v>0</v>
      </c>
      <c r="F26" s="26"/>
    </row>
    <row r="27" spans="1:6">
      <c r="A27" s="16" t="s">
        <v>34</v>
      </c>
      <c r="B27" s="32" t="s">
        <v>35</v>
      </c>
      <c r="C27" s="24">
        <v>138</v>
      </c>
      <c r="D27" s="27">
        <v>6</v>
      </c>
      <c r="E27" s="26">
        <v>40232258317</v>
      </c>
      <c r="F27" s="26" t="s">
        <v>409</v>
      </c>
    </row>
    <row r="28" spans="1:6">
      <c r="A28" s="16" t="s">
        <v>36</v>
      </c>
      <c r="B28" s="16" t="s">
        <v>37</v>
      </c>
      <c r="C28" s="24">
        <v>139</v>
      </c>
      <c r="D28" s="27"/>
      <c r="E28" s="26">
        <v>-178977095</v>
      </c>
      <c r="F28" s="26">
        <v>-178977095</v>
      </c>
    </row>
    <row r="29" spans="1:6">
      <c r="A29" s="15"/>
      <c r="B29" s="16"/>
      <c r="C29" s="24"/>
      <c r="D29" s="23"/>
      <c r="E29" s="22">
        <v>0</v>
      </c>
      <c r="F29" s="26"/>
    </row>
    <row r="30" spans="1:6">
      <c r="A30" s="15" t="s">
        <v>38</v>
      </c>
      <c r="B30" s="15" t="s">
        <v>39</v>
      </c>
      <c r="C30" s="21">
        <v>140</v>
      </c>
      <c r="D30" s="23"/>
      <c r="E30" s="22">
        <v>760088507</v>
      </c>
      <c r="F30" s="22" t="s">
        <v>410</v>
      </c>
    </row>
    <row r="31" spans="1:6">
      <c r="A31" s="16" t="s">
        <v>17</v>
      </c>
      <c r="B31" s="16" t="s">
        <v>39</v>
      </c>
      <c r="C31" s="33">
        <v>141</v>
      </c>
      <c r="D31" s="27"/>
      <c r="E31" s="26">
        <v>760088507</v>
      </c>
      <c r="F31" s="26" t="s">
        <v>410</v>
      </c>
    </row>
    <row r="32" spans="1:6">
      <c r="A32" s="16" t="s">
        <v>19</v>
      </c>
      <c r="B32" s="16" t="s">
        <v>40</v>
      </c>
      <c r="C32" s="33">
        <v>149</v>
      </c>
      <c r="D32" s="27"/>
      <c r="E32" s="22">
        <v>0</v>
      </c>
      <c r="F32" s="26"/>
    </row>
    <row r="33" spans="1:6">
      <c r="A33" s="15"/>
      <c r="B33" s="16"/>
      <c r="C33" s="24"/>
      <c r="D33" s="23"/>
      <c r="E33" s="22">
        <v>0</v>
      </c>
      <c r="F33" s="26"/>
    </row>
    <row r="34" spans="1:6">
      <c r="A34" s="15" t="s">
        <v>41</v>
      </c>
      <c r="B34" s="15" t="s">
        <v>42</v>
      </c>
      <c r="C34" s="21">
        <v>150</v>
      </c>
      <c r="D34" s="23"/>
      <c r="E34" s="22">
        <v>20659407312</v>
      </c>
      <c r="F34" s="22" t="s">
        <v>411</v>
      </c>
    </row>
    <row r="35" spans="1:6">
      <c r="A35" s="16" t="s">
        <v>17</v>
      </c>
      <c r="B35" s="16" t="s">
        <v>43</v>
      </c>
      <c r="C35" s="24">
        <v>151</v>
      </c>
      <c r="D35" s="27">
        <v>7</v>
      </c>
      <c r="E35" s="26">
        <v>158533818</v>
      </c>
      <c r="F35" s="26" t="s">
        <v>412</v>
      </c>
    </row>
    <row r="36" spans="1:6">
      <c r="A36" s="16" t="s">
        <v>19</v>
      </c>
      <c r="B36" s="16" t="s">
        <v>44</v>
      </c>
      <c r="C36" s="24">
        <v>152</v>
      </c>
      <c r="D36" s="25">
        <v>15</v>
      </c>
      <c r="E36" s="26">
        <v>3123253745</v>
      </c>
      <c r="F36" s="34" t="s">
        <v>413</v>
      </c>
    </row>
    <row r="37" spans="1:6">
      <c r="A37" s="16" t="s">
        <v>29</v>
      </c>
      <c r="B37" s="16" t="s">
        <v>45</v>
      </c>
      <c r="C37" s="24">
        <v>153</v>
      </c>
      <c r="D37" s="27" t="s">
        <v>46</v>
      </c>
      <c r="E37" s="26">
        <v>23300000</v>
      </c>
      <c r="F37" s="26"/>
    </row>
    <row r="38" spans="1:6">
      <c r="A38" s="16" t="s">
        <v>31</v>
      </c>
      <c r="B38" s="16" t="s">
        <v>42</v>
      </c>
      <c r="C38" s="24">
        <v>159</v>
      </c>
      <c r="D38" s="27">
        <v>8</v>
      </c>
      <c r="E38" s="26">
        <v>17354319749</v>
      </c>
      <c r="F38" s="35" t="s">
        <v>414</v>
      </c>
    </row>
    <row r="39" spans="1:6">
      <c r="A39" s="15"/>
      <c r="B39" s="16"/>
      <c r="C39" s="24"/>
      <c r="D39" s="23"/>
      <c r="E39" s="22">
        <v>0</v>
      </c>
      <c r="F39" s="26"/>
    </row>
    <row r="40" spans="1:6">
      <c r="A40" s="15" t="s">
        <v>47</v>
      </c>
      <c r="B40" s="15" t="s">
        <v>48</v>
      </c>
      <c r="C40" s="21">
        <v>200</v>
      </c>
      <c r="D40" s="23"/>
      <c r="E40" s="22">
        <v>295081026845</v>
      </c>
      <c r="F40" s="22" t="s">
        <v>415</v>
      </c>
    </row>
    <row r="41" spans="1:6">
      <c r="A41" s="15" t="s">
        <v>15</v>
      </c>
      <c r="B41" s="15" t="s">
        <v>49</v>
      </c>
      <c r="C41" s="21">
        <v>210</v>
      </c>
      <c r="D41" s="23"/>
      <c r="E41" s="22">
        <v>0</v>
      </c>
      <c r="F41" s="22"/>
    </row>
    <row r="42" spans="1:6">
      <c r="A42" s="16" t="s">
        <v>17</v>
      </c>
      <c r="B42" s="16" t="s">
        <v>50</v>
      </c>
      <c r="C42" s="24">
        <v>211</v>
      </c>
      <c r="D42" s="27" t="s">
        <v>51</v>
      </c>
      <c r="E42" s="22">
        <v>0</v>
      </c>
      <c r="F42" s="26"/>
    </row>
    <row r="43" spans="1:6">
      <c r="A43" s="16" t="s">
        <v>19</v>
      </c>
      <c r="B43" s="16" t="s">
        <v>52</v>
      </c>
      <c r="C43" s="24">
        <v>212</v>
      </c>
      <c r="D43" s="27" t="s">
        <v>53</v>
      </c>
      <c r="E43" s="22">
        <v>0</v>
      </c>
      <c r="F43" s="26"/>
    </row>
    <row r="44" spans="1:6">
      <c r="A44" s="16" t="s">
        <v>29</v>
      </c>
      <c r="B44" s="16" t="s">
        <v>54</v>
      </c>
      <c r="C44" s="24">
        <v>213</v>
      </c>
      <c r="D44" s="27" t="s">
        <v>55</v>
      </c>
      <c r="E44" s="22">
        <v>0</v>
      </c>
      <c r="F44" s="26"/>
    </row>
    <row r="45" spans="1:6">
      <c r="A45" s="16" t="s">
        <v>31</v>
      </c>
      <c r="B45" s="16" t="s">
        <v>56</v>
      </c>
      <c r="C45" s="24">
        <v>218</v>
      </c>
      <c r="D45" s="27" t="s">
        <v>57</v>
      </c>
      <c r="E45" s="22">
        <v>0</v>
      </c>
      <c r="F45" s="26"/>
    </row>
    <row r="46" spans="1:6">
      <c r="A46" s="16" t="s">
        <v>34</v>
      </c>
      <c r="B46" s="16" t="s">
        <v>58</v>
      </c>
      <c r="C46" s="24">
        <v>219</v>
      </c>
      <c r="D46" s="27"/>
      <c r="E46" s="22">
        <v>0</v>
      </c>
      <c r="F46" s="26"/>
    </row>
    <row r="47" spans="1:6">
      <c r="A47" s="15"/>
      <c r="B47" s="15"/>
      <c r="C47" s="21"/>
      <c r="D47" s="23"/>
      <c r="E47" s="22">
        <v>0</v>
      </c>
      <c r="F47" s="26"/>
    </row>
    <row r="48" spans="1:6">
      <c r="A48" s="15" t="s">
        <v>21</v>
      </c>
      <c r="B48" s="15" t="s">
        <v>59</v>
      </c>
      <c r="C48" s="21">
        <v>220</v>
      </c>
      <c r="D48" s="23"/>
      <c r="E48" s="22">
        <v>243634192337</v>
      </c>
      <c r="F48" s="22" t="s">
        <v>416</v>
      </c>
    </row>
    <row r="49" spans="1:6">
      <c r="A49" s="16" t="s">
        <v>17</v>
      </c>
      <c r="B49" s="16" t="s">
        <v>60</v>
      </c>
      <c r="C49" s="24">
        <v>221</v>
      </c>
      <c r="D49" s="27">
        <v>9</v>
      </c>
      <c r="E49" s="26">
        <v>1152165125</v>
      </c>
      <c r="F49" s="26" t="s">
        <v>417</v>
      </c>
    </row>
    <row r="50" spans="1:6">
      <c r="A50" s="36"/>
      <c r="B50" s="37" t="s">
        <v>61</v>
      </c>
      <c r="C50" s="38">
        <v>222</v>
      </c>
      <c r="D50" s="39"/>
      <c r="E50" s="26">
        <v>2055655878</v>
      </c>
      <c r="F50" s="153" t="s">
        <v>418</v>
      </c>
    </row>
    <row r="51" spans="1:6">
      <c r="A51" s="36"/>
      <c r="B51" s="37" t="s">
        <v>62</v>
      </c>
      <c r="C51" s="38">
        <v>223</v>
      </c>
      <c r="D51" s="39"/>
      <c r="E51" s="26">
        <v>-903490753</v>
      </c>
      <c r="F51" s="153" t="s">
        <v>419</v>
      </c>
    </row>
    <row r="52" spans="1:6">
      <c r="A52" s="16" t="s">
        <v>19</v>
      </c>
      <c r="B52" s="16" t="s">
        <v>63</v>
      </c>
      <c r="C52" s="24">
        <v>225</v>
      </c>
      <c r="D52" s="27" t="s">
        <v>64</v>
      </c>
      <c r="E52" s="26">
        <v>0</v>
      </c>
      <c r="F52" s="26">
        <v>0</v>
      </c>
    </row>
    <row r="53" spans="1:6">
      <c r="A53" s="36"/>
      <c r="B53" s="37" t="s">
        <v>61</v>
      </c>
      <c r="C53" s="38">
        <v>226</v>
      </c>
      <c r="D53" s="39"/>
      <c r="E53" s="26">
        <v>0</v>
      </c>
      <c r="F53" s="153"/>
    </row>
    <row r="54" spans="1:6">
      <c r="A54" s="36"/>
      <c r="B54" s="37" t="s">
        <v>62</v>
      </c>
      <c r="C54" s="38">
        <v>227</v>
      </c>
      <c r="D54" s="39"/>
      <c r="E54" s="26">
        <v>0</v>
      </c>
      <c r="F54" s="153"/>
    </row>
    <row r="55" spans="1:6">
      <c r="A55" s="16" t="s">
        <v>29</v>
      </c>
      <c r="B55" s="32" t="s">
        <v>65</v>
      </c>
      <c r="C55" s="24">
        <v>228</v>
      </c>
      <c r="D55" s="27">
        <v>10</v>
      </c>
      <c r="E55" s="26">
        <v>3972222</v>
      </c>
      <c r="F55" s="26" t="s">
        <v>420</v>
      </c>
    </row>
    <row r="56" spans="1:6">
      <c r="A56" s="36"/>
      <c r="B56" s="37" t="s">
        <v>61</v>
      </c>
      <c r="C56" s="38">
        <v>229</v>
      </c>
      <c r="D56" s="39"/>
      <c r="E56" s="26">
        <v>75888000</v>
      </c>
      <c r="F56" s="153">
        <v>75888000</v>
      </c>
    </row>
    <row r="57" spans="1:6">
      <c r="A57" s="36"/>
      <c r="B57" s="37" t="s">
        <v>62</v>
      </c>
      <c r="C57" s="38">
        <v>230</v>
      </c>
      <c r="D57" s="39"/>
      <c r="E57" s="26">
        <v>-71915778</v>
      </c>
      <c r="F57" s="153" t="s">
        <v>421</v>
      </c>
    </row>
    <row r="58" spans="1:6">
      <c r="A58" s="16" t="s">
        <v>31</v>
      </c>
      <c r="B58" s="32" t="s">
        <v>66</v>
      </c>
      <c r="C58" s="24">
        <v>231</v>
      </c>
      <c r="D58" s="27">
        <v>11</v>
      </c>
      <c r="E58" s="26">
        <v>242478054990</v>
      </c>
      <c r="F58" s="26" t="s">
        <v>422</v>
      </c>
    </row>
    <row r="59" spans="1:6">
      <c r="A59" s="15"/>
      <c r="B59" s="32"/>
      <c r="C59" s="24"/>
      <c r="D59" s="27"/>
      <c r="E59" s="22">
        <v>0</v>
      </c>
      <c r="F59" s="26"/>
    </row>
    <row r="60" spans="1:6">
      <c r="A60" s="15" t="s">
        <v>25</v>
      </c>
      <c r="B60" s="15" t="s">
        <v>67</v>
      </c>
      <c r="C60" s="21">
        <v>240</v>
      </c>
      <c r="D60" s="23"/>
      <c r="E60" s="22">
        <v>0</v>
      </c>
      <c r="F60" s="22"/>
    </row>
    <row r="61" spans="1:6">
      <c r="A61" s="15"/>
      <c r="B61" s="16" t="s">
        <v>61</v>
      </c>
      <c r="C61" s="24">
        <v>241</v>
      </c>
      <c r="D61" s="23"/>
      <c r="E61" s="22">
        <v>0</v>
      </c>
      <c r="F61" s="26"/>
    </row>
    <row r="62" spans="1:6">
      <c r="A62" s="15"/>
      <c r="B62" s="16" t="s">
        <v>62</v>
      </c>
      <c r="C62" s="24">
        <v>242</v>
      </c>
      <c r="D62" s="23"/>
      <c r="E62" s="22">
        <v>0</v>
      </c>
      <c r="F62" s="26"/>
    </row>
    <row r="63" spans="1:6">
      <c r="A63" s="15"/>
      <c r="B63" s="16"/>
      <c r="C63" s="24"/>
      <c r="D63" s="23"/>
      <c r="E63" s="22">
        <v>0</v>
      </c>
      <c r="F63" s="26"/>
    </row>
    <row r="64" spans="1:6">
      <c r="A64" s="15" t="s">
        <v>38</v>
      </c>
      <c r="B64" s="15" t="s">
        <v>68</v>
      </c>
      <c r="C64" s="21">
        <v>250</v>
      </c>
      <c r="D64" s="40"/>
      <c r="E64" s="22">
        <v>46797436000</v>
      </c>
      <c r="F64" s="22" t="s">
        <v>423</v>
      </c>
    </row>
    <row r="65" spans="1:6">
      <c r="A65" s="16" t="s">
        <v>17</v>
      </c>
      <c r="B65" s="16" t="s">
        <v>69</v>
      </c>
      <c r="C65" s="24">
        <v>251</v>
      </c>
      <c r="D65" s="25">
        <v>12</v>
      </c>
      <c r="E65" s="26">
        <v>0</v>
      </c>
      <c r="F65" s="26" t="s">
        <v>424</v>
      </c>
    </row>
    <row r="66" spans="1:6">
      <c r="A66" s="16" t="s">
        <v>19</v>
      </c>
      <c r="B66" s="16" t="s">
        <v>70</v>
      </c>
      <c r="C66" s="24">
        <v>252</v>
      </c>
      <c r="D66" s="25">
        <v>13</v>
      </c>
      <c r="E66" s="26">
        <v>5433096000</v>
      </c>
      <c r="F66" s="26" t="s">
        <v>425</v>
      </c>
    </row>
    <row r="67" spans="1:6">
      <c r="A67" s="16" t="s">
        <v>29</v>
      </c>
      <c r="B67" s="16" t="s">
        <v>71</v>
      </c>
      <c r="C67" s="24">
        <v>258</v>
      </c>
      <c r="D67" s="25">
        <v>14</v>
      </c>
      <c r="E67" s="26">
        <v>45931900000</v>
      </c>
      <c r="F67" s="26">
        <v>45931900000</v>
      </c>
    </row>
    <row r="68" spans="1:6">
      <c r="A68" s="16" t="s">
        <v>31</v>
      </c>
      <c r="B68" s="16" t="s">
        <v>72</v>
      </c>
      <c r="C68" s="24">
        <v>259</v>
      </c>
      <c r="D68" s="43"/>
      <c r="E68" s="26">
        <v>-4567560000</v>
      </c>
      <c r="F68" s="26">
        <v>-4567560000</v>
      </c>
    </row>
    <row r="69" spans="1:6">
      <c r="A69" s="16"/>
      <c r="B69" s="16"/>
      <c r="C69" s="24"/>
      <c r="D69" s="43"/>
      <c r="E69" s="26"/>
      <c r="F69" s="26"/>
    </row>
    <row r="70" spans="1:6">
      <c r="A70" s="15" t="s">
        <v>41</v>
      </c>
      <c r="B70" s="15" t="s">
        <v>73</v>
      </c>
      <c r="C70" s="21">
        <v>260</v>
      </c>
      <c r="D70" s="43"/>
      <c r="E70" s="22"/>
      <c r="F70" s="22"/>
    </row>
    <row r="71" spans="1:6">
      <c r="A71" s="15"/>
      <c r="B71" s="16"/>
      <c r="C71" s="24"/>
      <c r="D71" s="43"/>
      <c r="E71" s="26"/>
      <c r="F71" s="26"/>
    </row>
    <row r="72" spans="1:6">
      <c r="A72" s="15" t="s">
        <v>74</v>
      </c>
      <c r="B72" s="15" t="s">
        <v>75</v>
      </c>
      <c r="C72" s="21">
        <v>270</v>
      </c>
      <c r="D72" s="40"/>
      <c r="E72" s="22">
        <v>4649398508</v>
      </c>
      <c r="F72" s="22" t="s">
        <v>426</v>
      </c>
    </row>
    <row r="73" spans="1:6">
      <c r="A73" s="16" t="s">
        <v>17</v>
      </c>
      <c r="B73" s="16" t="s">
        <v>76</v>
      </c>
      <c r="C73" s="24">
        <v>271</v>
      </c>
      <c r="D73" s="25"/>
      <c r="E73" s="26">
        <v>477398508</v>
      </c>
      <c r="F73" s="26" t="s">
        <v>427</v>
      </c>
    </row>
    <row r="74" spans="1:6">
      <c r="A74" s="16" t="s">
        <v>19</v>
      </c>
      <c r="B74" s="16" t="s">
        <v>77</v>
      </c>
      <c r="C74" s="24">
        <v>272</v>
      </c>
      <c r="D74" s="25"/>
      <c r="E74" s="26">
        <v>0</v>
      </c>
      <c r="F74" s="26"/>
    </row>
    <row r="75" spans="1:6">
      <c r="A75" s="16" t="s">
        <v>29</v>
      </c>
      <c r="B75" s="16" t="s">
        <v>75</v>
      </c>
      <c r="C75" s="24">
        <v>268</v>
      </c>
      <c r="D75" s="25"/>
      <c r="E75" s="26">
        <v>4172000000</v>
      </c>
      <c r="F75" s="26">
        <v>3172000000</v>
      </c>
    </row>
    <row r="76" spans="1:6">
      <c r="A76" s="15"/>
      <c r="B76" s="16"/>
      <c r="C76" s="24"/>
      <c r="D76" s="23"/>
      <c r="E76" s="26"/>
      <c r="F76" s="26"/>
    </row>
    <row r="77" spans="1:6" ht="15.75" thickBot="1">
      <c r="A77" s="207" t="s">
        <v>78</v>
      </c>
      <c r="B77" s="207"/>
      <c r="C77" s="45">
        <v>280</v>
      </c>
      <c r="D77" s="46"/>
      <c r="E77" s="47">
        <v>462325223586</v>
      </c>
      <c r="F77" s="47" t="s">
        <v>428</v>
      </c>
    </row>
    <row r="78" spans="1:6" ht="15.75" thickTop="1">
      <c r="A78" s="15"/>
      <c r="B78" s="24"/>
      <c r="C78" s="24"/>
      <c r="D78" s="24"/>
      <c r="E78" s="26"/>
      <c r="F78" s="26"/>
    </row>
    <row r="79" spans="1:6">
      <c r="A79" s="15"/>
      <c r="B79" s="24"/>
      <c r="C79" s="24"/>
      <c r="D79" s="24"/>
      <c r="E79" s="26"/>
      <c r="F79" s="26"/>
    </row>
    <row r="80" spans="1:6">
      <c r="A80" s="15"/>
      <c r="B80" s="24"/>
      <c r="C80" s="24"/>
      <c r="D80" s="24"/>
      <c r="E80" s="26"/>
      <c r="F80" s="26"/>
    </row>
    <row r="81" spans="1:6">
      <c r="A81" s="15"/>
      <c r="B81" s="24"/>
      <c r="C81" s="24"/>
      <c r="D81" s="24"/>
      <c r="E81" s="26"/>
      <c r="F81" s="26"/>
    </row>
    <row r="82" spans="1:6">
      <c r="A82" s="15"/>
      <c r="B82" s="24"/>
      <c r="C82" s="24"/>
      <c r="D82" s="24"/>
      <c r="E82" s="26"/>
      <c r="F82" s="26"/>
    </row>
    <row r="83" spans="1:6">
      <c r="A83" s="15"/>
      <c r="B83" s="24"/>
      <c r="C83" s="24"/>
      <c r="D83" s="24"/>
      <c r="E83" s="26"/>
      <c r="F83" s="26"/>
    </row>
    <row r="84" spans="1:6">
      <c r="A84" s="1" t="str">
        <f>+A1</f>
        <v>CÔNG TY CỔ PHẦN APECI</v>
      </c>
      <c r="B84" s="16"/>
      <c r="C84" s="48"/>
      <c r="D84" s="17"/>
      <c r="E84" s="22"/>
      <c r="F84" s="154" t="s">
        <v>1</v>
      </c>
    </row>
    <row r="85" spans="1:6">
      <c r="A85" s="5" t="str">
        <f>+A2</f>
        <v>Địa chỉ: Tầng 6, Tòa nhà APEC, 14 Lê Đại Hành, Hai Bà Trưng, Hà Nội</v>
      </c>
      <c r="B85" s="5"/>
      <c r="C85" s="3"/>
      <c r="D85" s="6"/>
      <c r="E85" s="156"/>
      <c r="F85" s="156" t="s">
        <v>3</v>
      </c>
    </row>
    <row r="86" spans="1:6">
      <c r="A86" s="5" t="str">
        <f>+A3</f>
        <v>Tel: 043.577.1983                                                                        Fax: 043.577.1985</v>
      </c>
      <c r="B86" s="5"/>
      <c r="C86" s="3"/>
      <c r="D86" s="6"/>
      <c r="E86" s="243"/>
      <c r="F86" s="243"/>
    </row>
    <row r="87" spans="1:6">
      <c r="A87" s="20"/>
      <c r="B87" s="49"/>
      <c r="C87" s="50"/>
      <c r="D87" s="50"/>
      <c r="E87" s="245"/>
      <c r="F87" s="245"/>
    </row>
    <row r="88" spans="1:6">
      <c r="A88" s="15"/>
      <c r="B88" s="24"/>
      <c r="C88" s="24"/>
      <c r="D88" s="24"/>
      <c r="E88" s="240" t="s">
        <v>5</v>
      </c>
      <c r="F88" s="240"/>
    </row>
    <row r="89" spans="1:6" ht="15.75">
      <c r="A89" s="15"/>
      <c r="B89" s="197" t="str">
        <f>+B6</f>
        <v>BẢNG CÂN ĐỐI KẾ TOÁN HỢP NHẤT</v>
      </c>
      <c r="C89" s="197"/>
      <c r="D89" s="197"/>
      <c r="E89" s="197"/>
      <c r="F89" s="197"/>
    </row>
    <row r="90" spans="1:6">
      <c r="A90" s="15"/>
      <c r="B90" s="198" t="str">
        <f>B7</f>
        <v>Tại ngày 30 tháng 06 năm 2013</v>
      </c>
      <c r="C90" s="198"/>
      <c r="D90" s="198"/>
      <c r="E90" s="198"/>
      <c r="F90" s="198"/>
    </row>
    <row r="91" spans="1:6">
      <c r="A91" s="15"/>
      <c r="B91" s="208" t="s">
        <v>79</v>
      </c>
      <c r="C91" s="208"/>
      <c r="D91" s="208"/>
      <c r="E91" s="208"/>
      <c r="F91" s="208"/>
    </row>
    <row r="92" spans="1:6">
      <c r="A92" s="15"/>
      <c r="B92" s="16"/>
      <c r="C92" s="17"/>
      <c r="D92" s="17"/>
      <c r="E92" s="26"/>
      <c r="F92" s="26" t="s">
        <v>8</v>
      </c>
    </row>
    <row r="93" spans="1:6">
      <c r="A93" s="15"/>
      <c r="B93" s="201" t="s">
        <v>80</v>
      </c>
      <c r="C93" s="201" t="s">
        <v>10</v>
      </c>
      <c r="D93" s="203" t="s">
        <v>11</v>
      </c>
      <c r="E93" s="241" t="s">
        <v>12</v>
      </c>
      <c r="F93" s="241" t="s">
        <v>439</v>
      </c>
    </row>
    <row r="94" spans="1:6">
      <c r="A94" s="20"/>
      <c r="B94" s="202"/>
      <c r="C94" s="202"/>
      <c r="D94" s="204"/>
      <c r="E94" s="242"/>
      <c r="F94" s="242"/>
    </row>
    <row r="95" spans="1:6">
      <c r="A95" s="15"/>
      <c r="B95" s="16"/>
      <c r="C95" s="17"/>
      <c r="D95" s="24"/>
      <c r="E95" s="26"/>
      <c r="F95" s="26"/>
    </row>
    <row r="96" spans="1:6">
      <c r="A96" s="15" t="s">
        <v>13</v>
      </c>
      <c r="B96" s="15" t="s">
        <v>81</v>
      </c>
      <c r="C96" s="21">
        <v>300</v>
      </c>
      <c r="D96" s="27"/>
      <c r="E96" s="22">
        <v>226763136783</v>
      </c>
      <c r="F96" s="22" t="s">
        <v>429</v>
      </c>
    </row>
    <row r="97" spans="1:6">
      <c r="A97" s="15"/>
      <c r="B97" s="15"/>
      <c r="C97" s="21"/>
      <c r="D97" s="27"/>
      <c r="E97" s="22">
        <v>0</v>
      </c>
      <c r="F97" s="26"/>
    </row>
    <row r="98" spans="1:6">
      <c r="A98" s="15" t="s">
        <v>15</v>
      </c>
      <c r="B98" s="15" t="s">
        <v>82</v>
      </c>
      <c r="C98" s="21">
        <v>310</v>
      </c>
      <c r="D98" s="23"/>
      <c r="E98" s="22">
        <v>215803221394</v>
      </c>
      <c r="F98" s="22" t="s">
        <v>430</v>
      </c>
    </row>
    <row r="99" spans="1:6">
      <c r="A99" s="15"/>
      <c r="B99" s="15"/>
      <c r="C99" s="21"/>
      <c r="D99" s="27"/>
      <c r="E99" s="22">
        <v>0</v>
      </c>
      <c r="F99" s="22"/>
    </row>
    <row r="100" spans="1:6">
      <c r="A100" s="16" t="s">
        <v>17</v>
      </c>
      <c r="B100" s="16" t="s">
        <v>83</v>
      </c>
      <c r="C100" s="24">
        <v>311</v>
      </c>
      <c r="D100" s="27"/>
      <c r="E100" s="22">
        <v>0</v>
      </c>
      <c r="F100" s="26"/>
    </row>
    <row r="101" spans="1:6">
      <c r="A101" s="16" t="s">
        <v>19</v>
      </c>
      <c r="B101" s="16" t="s">
        <v>84</v>
      </c>
      <c r="C101" s="24">
        <v>312</v>
      </c>
      <c r="D101" s="27"/>
      <c r="E101" s="26">
        <v>87182738610</v>
      </c>
      <c r="F101" s="26" t="s">
        <v>431</v>
      </c>
    </row>
    <row r="102" spans="1:6">
      <c r="A102" s="16" t="s">
        <v>29</v>
      </c>
      <c r="B102" s="16" t="s">
        <v>85</v>
      </c>
      <c r="C102" s="24">
        <v>313</v>
      </c>
      <c r="D102" s="27"/>
      <c r="E102" s="26">
        <v>0</v>
      </c>
      <c r="F102" s="26"/>
    </row>
    <row r="103" spans="1:6">
      <c r="A103" s="16" t="s">
        <v>31</v>
      </c>
      <c r="B103" s="16" t="s">
        <v>86</v>
      </c>
      <c r="C103" s="24">
        <v>314</v>
      </c>
      <c r="D103" s="27">
        <v>15</v>
      </c>
      <c r="E103" s="26">
        <v>176841465</v>
      </c>
      <c r="F103" s="31" t="s">
        <v>432</v>
      </c>
    </row>
    <row r="104" spans="1:6">
      <c r="A104" s="16" t="s">
        <v>34</v>
      </c>
      <c r="B104" s="16" t="s">
        <v>87</v>
      </c>
      <c r="C104" s="24">
        <v>315</v>
      </c>
      <c r="D104" s="27"/>
      <c r="E104" s="26">
        <v>78047725</v>
      </c>
      <c r="F104" s="26" t="s">
        <v>433</v>
      </c>
    </row>
    <row r="105" spans="1:6">
      <c r="A105" s="16" t="s">
        <v>36</v>
      </c>
      <c r="B105" s="16" t="s">
        <v>88</v>
      </c>
      <c r="C105" s="24">
        <v>316</v>
      </c>
      <c r="D105" s="27"/>
      <c r="E105" s="26">
        <v>0</v>
      </c>
      <c r="F105" s="26"/>
    </row>
    <row r="106" spans="1:6">
      <c r="A106" s="16" t="s">
        <v>89</v>
      </c>
      <c r="B106" s="16" t="s">
        <v>90</v>
      </c>
      <c r="C106" s="24">
        <v>317</v>
      </c>
      <c r="D106" s="27"/>
      <c r="E106" s="26">
        <v>0</v>
      </c>
      <c r="F106" s="26"/>
    </row>
    <row r="107" spans="1:6">
      <c r="A107" s="16" t="s">
        <v>91</v>
      </c>
      <c r="B107" s="16" t="s">
        <v>92</v>
      </c>
      <c r="C107" s="24">
        <v>318</v>
      </c>
      <c r="D107" s="27"/>
      <c r="E107" s="26">
        <v>0</v>
      </c>
      <c r="F107" s="31"/>
    </row>
    <row r="108" spans="1:6">
      <c r="A108" s="16" t="s">
        <v>93</v>
      </c>
      <c r="B108" s="16" t="s">
        <v>94</v>
      </c>
      <c r="C108" s="24">
        <v>319</v>
      </c>
      <c r="D108" s="27"/>
      <c r="E108" s="26">
        <v>128197990394</v>
      </c>
      <c r="F108" s="31" t="s">
        <v>434</v>
      </c>
    </row>
    <row r="109" spans="1:6">
      <c r="A109" s="16" t="s">
        <v>95</v>
      </c>
      <c r="B109" s="16" t="s">
        <v>96</v>
      </c>
      <c r="C109" s="24">
        <v>320</v>
      </c>
      <c r="D109" s="27"/>
      <c r="E109" s="26">
        <v>0</v>
      </c>
      <c r="F109" s="26"/>
    </row>
    <row r="110" spans="1:6">
      <c r="A110" s="16">
        <v>11</v>
      </c>
      <c r="B110" s="16" t="s">
        <v>97</v>
      </c>
      <c r="C110" s="24">
        <v>323</v>
      </c>
      <c r="D110" s="27"/>
      <c r="E110" s="26">
        <v>167603200</v>
      </c>
      <c r="F110" s="26" t="s">
        <v>435</v>
      </c>
    </row>
    <row r="111" spans="1:6">
      <c r="A111" s="15"/>
      <c r="B111" s="16"/>
      <c r="C111" s="24"/>
      <c r="D111" s="27"/>
      <c r="E111" s="22">
        <v>0</v>
      </c>
      <c r="F111" s="26"/>
    </row>
    <row r="112" spans="1:6">
      <c r="A112" s="15" t="s">
        <v>21</v>
      </c>
      <c r="B112" s="15" t="s">
        <v>98</v>
      </c>
      <c r="C112" s="21">
        <v>330</v>
      </c>
      <c r="D112" s="23"/>
      <c r="E112" s="22">
        <v>10959915389</v>
      </c>
      <c r="F112" s="22" t="s">
        <v>436</v>
      </c>
    </row>
    <row r="113" spans="1:6">
      <c r="A113" s="15"/>
      <c r="B113" s="15"/>
      <c r="C113" s="21"/>
      <c r="D113" s="23"/>
      <c r="E113" s="22">
        <v>0</v>
      </c>
      <c r="F113" s="22"/>
    </row>
    <row r="114" spans="1:6">
      <c r="A114" s="16" t="s">
        <v>17</v>
      </c>
      <c r="B114" s="16" t="s">
        <v>99</v>
      </c>
      <c r="C114" s="24">
        <v>338</v>
      </c>
      <c r="D114" s="16"/>
      <c r="E114" s="22">
        <v>10959915389</v>
      </c>
      <c r="F114" s="22" t="s">
        <v>436</v>
      </c>
    </row>
    <row r="115" spans="1:6">
      <c r="A115" s="16" t="s">
        <v>19</v>
      </c>
      <c r="B115" s="16" t="s">
        <v>100</v>
      </c>
      <c r="C115" s="24">
        <v>332</v>
      </c>
      <c r="D115" s="24"/>
      <c r="E115" s="22">
        <v>0</v>
      </c>
      <c r="F115" s="31"/>
    </row>
    <row r="116" spans="1:6">
      <c r="A116" s="16" t="s">
        <v>29</v>
      </c>
      <c r="B116" s="16" t="s">
        <v>101</v>
      </c>
      <c r="C116" s="24">
        <v>333</v>
      </c>
      <c r="D116" s="27" t="s">
        <v>102</v>
      </c>
      <c r="E116" s="22">
        <v>0</v>
      </c>
      <c r="F116" s="26"/>
    </row>
    <row r="117" spans="1:6">
      <c r="A117" s="16" t="s">
        <v>31</v>
      </c>
      <c r="B117" s="32" t="s">
        <v>103</v>
      </c>
      <c r="C117" s="24">
        <v>334</v>
      </c>
      <c r="D117" s="27" t="s">
        <v>104</v>
      </c>
      <c r="E117" s="22">
        <v>0</v>
      </c>
      <c r="F117" s="26"/>
    </row>
    <row r="118" spans="1:6">
      <c r="A118" s="16" t="s">
        <v>34</v>
      </c>
      <c r="B118" s="16" t="s">
        <v>105</v>
      </c>
      <c r="C118" s="24">
        <v>335</v>
      </c>
      <c r="D118" s="27"/>
      <c r="E118" s="22">
        <v>0</v>
      </c>
      <c r="F118" s="26"/>
    </row>
    <row r="119" spans="1:6">
      <c r="A119" s="16" t="s">
        <v>36</v>
      </c>
      <c r="B119" s="16" t="s">
        <v>106</v>
      </c>
      <c r="C119" s="24">
        <v>336</v>
      </c>
      <c r="D119" s="27"/>
      <c r="E119" s="22">
        <v>0</v>
      </c>
      <c r="F119" s="26"/>
    </row>
    <row r="120" spans="1:6">
      <c r="A120" s="16" t="s">
        <v>89</v>
      </c>
      <c r="B120" s="16" t="s">
        <v>107</v>
      </c>
      <c r="C120" s="24">
        <v>337</v>
      </c>
      <c r="D120" s="27"/>
      <c r="E120" s="22">
        <v>0</v>
      </c>
      <c r="F120" s="26"/>
    </row>
    <row r="121" spans="1:6">
      <c r="A121" s="15"/>
      <c r="B121" s="15"/>
      <c r="C121" s="21"/>
      <c r="D121" s="27"/>
      <c r="E121" s="22">
        <v>0</v>
      </c>
      <c r="F121" s="26"/>
    </row>
    <row r="122" spans="1:6">
      <c r="A122" s="15" t="s">
        <v>47</v>
      </c>
      <c r="B122" s="15" t="s">
        <v>108</v>
      </c>
      <c r="C122" s="21">
        <v>400</v>
      </c>
      <c r="D122" s="23"/>
      <c r="E122" s="22">
        <v>235562086803</v>
      </c>
      <c r="F122" s="22" t="s">
        <v>437</v>
      </c>
    </row>
    <row r="123" spans="1:6">
      <c r="A123" s="15"/>
      <c r="B123" s="15"/>
      <c r="C123" s="21"/>
      <c r="D123" s="27"/>
      <c r="E123" s="22">
        <v>0</v>
      </c>
      <c r="F123" s="26"/>
    </row>
    <row r="124" spans="1:6">
      <c r="A124" s="15" t="s">
        <v>15</v>
      </c>
      <c r="B124" s="15" t="s">
        <v>109</v>
      </c>
      <c r="C124" s="21">
        <v>410</v>
      </c>
      <c r="D124" s="23">
        <v>16</v>
      </c>
      <c r="E124" s="22">
        <v>235562086803</v>
      </c>
      <c r="F124" s="22" t="s">
        <v>437</v>
      </c>
    </row>
    <row r="125" spans="1:6">
      <c r="A125" s="15"/>
      <c r="B125" s="15"/>
      <c r="C125" s="21"/>
      <c r="D125" s="27"/>
      <c r="E125" s="22">
        <v>0</v>
      </c>
      <c r="F125" s="22"/>
    </row>
    <row r="126" spans="1:6">
      <c r="A126" s="16" t="s">
        <v>17</v>
      </c>
      <c r="B126" s="32" t="s">
        <v>110</v>
      </c>
      <c r="C126" s="24">
        <v>411</v>
      </c>
      <c r="D126" s="24"/>
      <c r="E126" s="26">
        <v>264000000000</v>
      </c>
      <c r="F126" s="31">
        <v>264000000000</v>
      </c>
    </row>
    <row r="127" spans="1:6">
      <c r="A127" s="16" t="s">
        <v>19</v>
      </c>
      <c r="B127" s="16" t="s">
        <v>111</v>
      </c>
      <c r="C127" s="24">
        <v>412</v>
      </c>
      <c r="D127" s="16"/>
      <c r="E127" s="26">
        <v>48496600000</v>
      </c>
      <c r="F127" s="31">
        <v>48496600000</v>
      </c>
    </row>
    <row r="128" spans="1:6">
      <c r="A128" s="16" t="s">
        <v>29</v>
      </c>
      <c r="B128" s="16" t="s">
        <v>112</v>
      </c>
      <c r="C128" s="24">
        <v>413</v>
      </c>
      <c r="D128" s="16"/>
      <c r="E128" s="26">
        <v>0</v>
      </c>
      <c r="F128" s="31"/>
    </row>
    <row r="129" spans="1:6">
      <c r="A129" s="16" t="s">
        <v>31</v>
      </c>
      <c r="B129" s="16" t="s">
        <v>113</v>
      </c>
      <c r="C129" s="24">
        <v>414</v>
      </c>
      <c r="D129" s="16"/>
      <c r="E129" s="26">
        <v>0</v>
      </c>
      <c r="F129" s="31"/>
    </row>
    <row r="130" spans="1:6">
      <c r="A130" s="16" t="s">
        <v>34</v>
      </c>
      <c r="B130" s="16" t="s">
        <v>114</v>
      </c>
      <c r="C130" s="24">
        <v>415</v>
      </c>
      <c r="D130" s="16"/>
      <c r="E130" s="26">
        <v>0</v>
      </c>
      <c r="F130" s="31"/>
    </row>
    <row r="131" spans="1:6">
      <c r="A131" s="16" t="s">
        <v>36</v>
      </c>
      <c r="B131" s="16" t="s">
        <v>115</v>
      </c>
      <c r="C131" s="24">
        <v>416</v>
      </c>
      <c r="D131" s="27"/>
      <c r="E131" s="26">
        <v>0</v>
      </c>
      <c r="F131" s="31"/>
    </row>
    <row r="132" spans="1:6">
      <c r="A132" s="16" t="s">
        <v>89</v>
      </c>
      <c r="B132" s="32" t="s">
        <v>116</v>
      </c>
      <c r="C132" s="24">
        <v>417</v>
      </c>
      <c r="D132" s="27"/>
      <c r="E132" s="26">
        <v>1268874614</v>
      </c>
      <c r="F132" s="31">
        <v>1268874614</v>
      </c>
    </row>
    <row r="133" spans="1:6">
      <c r="A133" s="16" t="s">
        <v>91</v>
      </c>
      <c r="B133" s="32" t="s">
        <v>117</v>
      </c>
      <c r="C133" s="24">
        <v>418</v>
      </c>
      <c r="D133" s="27"/>
      <c r="E133" s="26">
        <v>24751612</v>
      </c>
      <c r="F133" s="31">
        <v>24751612</v>
      </c>
    </row>
    <row r="134" spans="1:6">
      <c r="A134" s="16" t="s">
        <v>93</v>
      </c>
      <c r="B134" s="16" t="s">
        <v>118</v>
      </c>
      <c r="C134" s="24">
        <v>419</v>
      </c>
      <c r="D134" s="27"/>
      <c r="E134" s="26">
        <v>0</v>
      </c>
      <c r="F134" s="31"/>
    </row>
    <row r="135" spans="1:6">
      <c r="A135" s="16" t="s">
        <v>95</v>
      </c>
      <c r="B135" s="32" t="s">
        <v>119</v>
      </c>
      <c r="C135" s="24">
        <v>420</v>
      </c>
      <c r="D135" s="27"/>
      <c r="E135" s="26">
        <v>-78228139423</v>
      </c>
      <c r="F135" s="31" t="s">
        <v>438</v>
      </c>
    </row>
    <row r="136" spans="1:6">
      <c r="A136" s="16" t="s">
        <v>120</v>
      </c>
      <c r="B136" s="32" t="s">
        <v>121</v>
      </c>
      <c r="C136" s="24">
        <v>421</v>
      </c>
      <c r="D136" s="27"/>
      <c r="E136" s="26"/>
      <c r="F136" s="26"/>
    </row>
    <row r="137" spans="1:6">
      <c r="A137" s="15"/>
      <c r="B137" s="32"/>
      <c r="C137" s="24"/>
      <c r="D137" s="27"/>
      <c r="E137" s="26"/>
      <c r="F137" s="31"/>
    </row>
    <row r="138" spans="1:6">
      <c r="A138" s="15" t="s">
        <v>21</v>
      </c>
      <c r="B138" s="15" t="s">
        <v>122</v>
      </c>
      <c r="C138" s="21">
        <v>430</v>
      </c>
      <c r="D138" s="23"/>
      <c r="E138" s="22"/>
      <c r="F138" s="22"/>
    </row>
    <row r="139" spans="1:6">
      <c r="A139" s="15"/>
      <c r="B139" s="15"/>
      <c r="C139" s="21"/>
      <c r="D139" s="23"/>
      <c r="E139" s="22"/>
      <c r="F139" s="22"/>
    </row>
    <row r="140" spans="1:6">
      <c r="A140" s="16">
        <v>1</v>
      </c>
      <c r="B140" s="16" t="s">
        <v>123</v>
      </c>
      <c r="C140" s="24">
        <v>432</v>
      </c>
      <c r="D140" s="27" t="s">
        <v>124</v>
      </c>
      <c r="E140" s="26"/>
      <c r="F140" s="26"/>
    </row>
    <row r="141" spans="1:6">
      <c r="A141" s="16">
        <v>2</v>
      </c>
      <c r="B141" s="16" t="s">
        <v>125</v>
      </c>
      <c r="C141" s="24">
        <v>433</v>
      </c>
      <c r="D141" s="27"/>
      <c r="E141" s="26"/>
      <c r="F141" s="26"/>
    </row>
    <row r="142" spans="1:6">
      <c r="A142" s="16"/>
      <c r="B142" s="16"/>
      <c r="C142" s="24"/>
      <c r="D142" s="27"/>
      <c r="E142" s="26"/>
      <c r="F142" s="26"/>
    </row>
    <row r="143" spans="1:6">
      <c r="A143" s="15" t="s">
        <v>126</v>
      </c>
      <c r="B143" s="15" t="s">
        <v>127</v>
      </c>
      <c r="C143" s="21"/>
      <c r="D143" s="23"/>
      <c r="E143" s="22">
        <v>0</v>
      </c>
      <c r="F143" s="22">
        <v>0</v>
      </c>
    </row>
    <row r="144" spans="1:6">
      <c r="A144" s="15"/>
      <c r="B144" s="16"/>
      <c r="C144" s="24"/>
      <c r="D144" s="27"/>
      <c r="E144" s="26"/>
      <c r="F144" s="26"/>
    </row>
    <row r="145" spans="1:6" ht="15.75" thickBot="1">
      <c r="A145" s="207" t="s">
        <v>128</v>
      </c>
      <c r="B145" s="207"/>
      <c r="C145" s="45">
        <v>540</v>
      </c>
      <c r="D145" s="51"/>
      <c r="E145" s="47">
        <v>462325223586</v>
      </c>
      <c r="F145" s="47" t="s">
        <v>428</v>
      </c>
    </row>
    <row r="146" spans="1:6" ht="15.75" thickTop="1">
      <c r="A146" s="53"/>
      <c r="B146" s="54"/>
      <c r="C146" s="55"/>
      <c r="D146" s="56"/>
      <c r="E146" s="246"/>
      <c r="F146" s="246"/>
    </row>
    <row r="147" spans="1:6">
      <c r="A147" s="205"/>
      <c r="B147" s="205"/>
      <c r="C147" s="205"/>
      <c r="D147" s="206" t="s">
        <v>129</v>
      </c>
      <c r="E147" s="206"/>
      <c r="F147" s="206"/>
    </row>
    <row r="148" spans="1:6">
      <c r="A148" s="21"/>
      <c r="B148" s="21"/>
      <c r="C148" s="21"/>
      <c r="D148" s="209" t="s">
        <v>0</v>
      </c>
      <c r="E148" s="209"/>
      <c r="F148" s="209"/>
    </row>
    <row r="149" spans="1:6">
      <c r="A149" s="57"/>
      <c r="B149" s="58" t="s">
        <v>130</v>
      </c>
      <c r="C149" s="58"/>
      <c r="D149" s="210" t="s">
        <v>131</v>
      </c>
      <c r="E149" s="210"/>
      <c r="F149" s="210"/>
    </row>
    <row r="150" spans="1:6">
      <c r="A150" s="15"/>
      <c r="B150" s="59"/>
      <c r="C150" s="59"/>
      <c r="D150" s="15"/>
      <c r="E150" s="247"/>
      <c r="F150" s="26"/>
    </row>
    <row r="151" spans="1:6">
      <c r="A151" s="15"/>
      <c r="B151" s="59"/>
      <c r="C151" s="59"/>
      <c r="D151" s="15"/>
      <c r="E151" s="247"/>
      <c r="F151" s="26"/>
    </row>
    <row r="152" spans="1:6">
      <c r="A152" s="15"/>
      <c r="B152" s="59"/>
      <c r="C152" s="59"/>
      <c r="D152" s="15"/>
      <c r="E152" s="247"/>
      <c r="F152" s="26"/>
    </row>
    <row r="153" spans="1:6">
      <c r="A153" s="15"/>
      <c r="B153" s="16"/>
      <c r="C153" s="17"/>
      <c r="D153" s="17"/>
      <c r="E153" s="26"/>
      <c r="F153" s="26"/>
    </row>
    <row r="154" spans="1:6">
      <c r="A154" s="15"/>
      <c r="B154" s="21" t="s">
        <v>132</v>
      </c>
      <c r="C154" s="15"/>
      <c r="D154" s="205" t="s">
        <v>133</v>
      </c>
      <c r="E154" s="205"/>
      <c r="F154" s="205"/>
    </row>
  </sheetData>
  <mergeCells count="25">
    <mergeCell ref="D148:F148"/>
    <mergeCell ref="D149:F149"/>
    <mergeCell ref="D154:F154"/>
    <mergeCell ref="E93:E94"/>
    <mergeCell ref="F93:F94"/>
    <mergeCell ref="A147:C147"/>
    <mergeCell ref="D147:F147"/>
    <mergeCell ref="A145:B145"/>
    <mergeCell ref="A77:B77"/>
    <mergeCell ref="E86:F86"/>
    <mergeCell ref="E88:F88"/>
    <mergeCell ref="B89:F89"/>
    <mergeCell ref="B90:F90"/>
    <mergeCell ref="B91:F91"/>
    <mergeCell ref="B93:B94"/>
    <mergeCell ref="C93:C94"/>
    <mergeCell ref="D93:D94"/>
    <mergeCell ref="E5:F5"/>
    <mergeCell ref="B6:F6"/>
    <mergeCell ref="B7:F7"/>
    <mergeCell ref="B10:B11"/>
    <mergeCell ref="C10:C11"/>
    <mergeCell ref="D10:D11"/>
    <mergeCell ref="E10:E11"/>
    <mergeCell ref="F10:F11"/>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44"/>
  <sheetViews>
    <sheetView topLeftCell="A16" workbookViewId="0">
      <selection activeCell="E27" sqref="E27"/>
    </sheetView>
  </sheetViews>
  <sheetFormatPr defaultRowHeight="15"/>
  <cols>
    <col min="2" max="2" width="23" customWidth="1"/>
    <col min="5" max="5" width="20.7109375" customWidth="1"/>
    <col min="6" max="6" width="21.5703125" customWidth="1"/>
    <col min="7" max="7" width="20.42578125" customWidth="1"/>
    <col min="8" max="8" width="20.7109375" customWidth="1"/>
  </cols>
  <sheetData>
    <row r="1" spans="1:8">
      <c r="A1" s="1" t="str">
        <f>[1]Balance!A1</f>
        <v>CÔNG TY CỔ PHẦN APECI</v>
      </c>
      <c r="B1" s="15"/>
      <c r="C1" s="48"/>
      <c r="D1" s="24"/>
      <c r="E1" s="16"/>
      <c r="F1" s="4"/>
      <c r="G1" s="16"/>
      <c r="H1" s="60" t="str">
        <f>+[1]Balance!F1</f>
        <v>BÁO CÁO TÀI CHÍNH</v>
      </c>
    </row>
    <row r="2" spans="1:8">
      <c r="A2" s="5" t="str">
        <f>[1]Balance!A2</f>
        <v>Địa chỉ: Tầng 6, Tòa nhà APEC, 14 Lê Đại Hành, Hai Bà Trưng, Hà Nội</v>
      </c>
      <c r="B2" s="5"/>
      <c r="C2" s="3"/>
      <c r="D2" s="61"/>
      <c r="E2" s="5"/>
      <c r="F2" s="7"/>
      <c r="G2" s="5"/>
      <c r="H2" s="62" t="str">
        <f>+[1]Balance!F2</f>
        <v>Quý II năm 2013</v>
      </c>
    </row>
    <row r="3" spans="1:8">
      <c r="A3" s="5" t="str">
        <f>[1]Balance!A3</f>
        <v>Tel: 043.577.1983                                                                        Fax: 043.577.1985</v>
      </c>
      <c r="B3" s="5"/>
      <c r="C3" s="3"/>
      <c r="D3" s="61"/>
      <c r="E3" s="8"/>
      <c r="F3" s="63"/>
      <c r="G3" s="5"/>
      <c r="H3" s="5"/>
    </row>
    <row r="4" spans="1:8" ht="15.75">
      <c r="A4" s="10"/>
      <c r="B4" s="10"/>
      <c r="C4" s="10"/>
      <c r="D4" s="64"/>
      <c r="E4" s="10"/>
      <c r="F4" s="10"/>
      <c r="G4" s="10"/>
      <c r="H4" s="10"/>
    </row>
    <row r="5" spans="1:8" ht="15.75">
      <c r="A5" s="65"/>
      <c r="B5" s="65"/>
      <c r="C5" s="65"/>
      <c r="D5" s="66"/>
      <c r="E5" s="65"/>
      <c r="F5" s="65"/>
      <c r="G5" s="65"/>
      <c r="H5" s="60" t="s">
        <v>134</v>
      </c>
    </row>
    <row r="6" spans="1:8" ht="15.75">
      <c r="A6" s="211" t="s">
        <v>135</v>
      </c>
      <c r="B6" s="211"/>
      <c r="C6" s="211"/>
      <c r="D6" s="211"/>
      <c r="E6" s="211"/>
      <c r="F6" s="211"/>
      <c r="G6" s="211"/>
      <c r="H6" s="211"/>
    </row>
    <row r="7" spans="1:8">
      <c r="A7" s="205" t="s">
        <v>3</v>
      </c>
      <c r="B7" s="205"/>
      <c r="C7" s="205"/>
      <c r="D7" s="205"/>
      <c r="E7" s="205"/>
      <c r="F7" s="205"/>
      <c r="G7" s="205"/>
      <c r="H7" s="205"/>
    </row>
    <row r="8" spans="1:8">
      <c r="A8" s="16"/>
      <c r="B8" s="16"/>
      <c r="C8" s="67"/>
      <c r="D8" s="21"/>
      <c r="E8" s="16"/>
      <c r="F8" s="16"/>
      <c r="G8" s="212" t="s">
        <v>136</v>
      </c>
      <c r="H8" s="212"/>
    </row>
    <row r="9" spans="1:8">
      <c r="A9" s="68"/>
      <c r="B9" s="213" t="s">
        <v>137</v>
      </c>
      <c r="C9" s="215" t="s">
        <v>10</v>
      </c>
      <c r="D9" s="215" t="s">
        <v>11</v>
      </c>
      <c r="E9" s="217" t="s">
        <v>3</v>
      </c>
      <c r="F9" s="217" t="s">
        <v>138</v>
      </c>
      <c r="G9" s="217" t="s">
        <v>139</v>
      </c>
      <c r="H9" s="217" t="s">
        <v>140</v>
      </c>
    </row>
    <row r="10" spans="1:8" ht="15.75" thickBot="1">
      <c r="A10" s="69"/>
      <c r="B10" s="214"/>
      <c r="C10" s="216"/>
      <c r="D10" s="216"/>
      <c r="E10" s="218"/>
      <c r="F10" s="218"/>
      <c r="G10" s="219"/>
      <c r="H10" s="219"/>
    </row>
    <row r="11" spans="1:8" ht="14.25" customHeight="1" thickTop="1">
      <c r="A11" s="15" t="s">
        <v>17</v>
      </c>
      <c r="B11" s="70" t="s">
        <v>141</v>
      </c>
      <c r="C11" s="71" t="s">
        <v>142</v>
      </c>
      <c r="D11" s="72" t="s">
        <v>143</v>
      </c>
      <c r="E11" s="73">
        <v>0</v>
      </c>
      <c r="F11" s="41">
        <v>0</v>
      </c>
      <c r="G11" s="73">
        <v>0</v>
      </c>
      <c r="H11" s="41">
        <v>0</v>
      </c>
    </row>
    <row r="12" spans="1:8" ht="14.25" customHeight="1">
      <c r="A12" s="16" t="s">
        <v>19</v>
      </c>
      <c r="B12" s="74" t="s">
        <v>144</v>
      </c>
      <c r="C12" s="75" t="s">
        <v>145</v>
      </c>
      <c r="D12" s="76" t="s">
        <v>146</v>
      </c>
      <c r="E12" s="77">
        <v>0</v>
      </c>
      <c r="F12" s="42">
        <v>0</v>
      </c>
      <c r="G12" s="77">
        <v>0</v>
      </c>
      <c r="H12" s="42">
        <v>0</v>
      </c>
    </row>
    <row r="13" spans="1:8" ht="14.25" customHeight="1">
      <c r="A13" s="15" t="s">
        <v>29</v>
      </c>
      <c r="B13" s="70" t="s">
        <v>147</v>
      </c>
      <c r="C13" s="71" t="s">
        <v>148</v>
      </c>
      <c r="D13" s="78"/>
      <c r="E13" s="77">
        <v>0</v>
      </c>
      <c r="F13" s="41">
        <v>0</v>
      </c>
      <c r="G13" s="41">
        <v>0</v>
      </c>
      <c r="H13" s="41">
        <v>0</v>
      </c>
    </row>
    <row r="14" spans="1:8" ht="14.25" customHeight="1">
      <c r="A14" s="16"/>
      <c r="B14" s="70" t="s">
        <v>149</v>
      </c>
      <c r="C14" s="71"/>
      <c r="D14" s="78"/>
      <c r="E14" s="77">
        <v>0</v>
      </c>
      <c r="F14" s="42">
        <v>0</v>
      </c>
      <c r="G14" s="77"/>
      <c r="H14" s="42">
        <v>0</v>
      </c>
    </row>
    <row r="15" spans="1:8" ht="14.25" customHeight="1">
      <c r="A15" s="15" t="s">
        <v>31</v>
      </c>
      <c r="B15" s="79" t="s">
        <v>150</v>
      </c>
      <c r="C15" s="71" t="s">
        <v>151</v>
      </c>
      <c r="D15" s="78">
        <v>19</v>
      </c>
      <c r="E15" s="77">
        <v>0</v>
      </c>
      <c r="F15" s="41">
        <v>0</v>
      </c>
      <c r="G15" s="73">
        <v>0</v>
      </c>
      <c r="H15" s="41">
        <v>0</v>
      </c>
    </row>
    <row r="16" spans="1:8" ht="14.25" customHeight="1">
      <c r="A16" s="15" t="s">
        <v>34</v>
      </c>
      <c r="B16" s="79" t="s">
        <v>152</v>
      </c>
      <c r="C16" s="71" t="s">
        <v>153</v>
      </c>
      <c r="D16" s="78"/>
      <c r="E16" s="77">
        <v>0</v>
      </c>
      <c r="F16" s="41">
        <v>0</v>
      </c>
      <c r="G16" s="41">
        <v>0</v>
      </c>
      <c r="H16" s="41">
        <v>0</v>
      </c>
    </row>
    <row r="17" spans="1:8" ht="14.25" customHeight="1">
      <c r="A17" s="16"/>
      <c r="B17" s="79" t="s">
        <v>154</v>
      </c>
      <c r="C17" s="71"/>
      <c r="D17" s="78"/>
      <c r="E17" s="77">
        <v>0</v>
      </c>
      <c r="F17" s="42">
        <v>0</v>
      </c>
      <c r="G17" s="41">
        <v>0</v>
      </c>
      <c r="H17" s="42">
        <v>0</v>
      </c>
    </row>
    <row r="18" spans="1:8" ht="14.25" customHeight="1">
      <c r="A18" s="16" t="s">
        <v>36</v>
      </c>
      <c r="B18" s="80" t="s">
        <v>155</v>
      </c>
      <c r="C18" s="75" t="s">
        <v>156</v>
      </c>
      <c r="D18" s="81">
        <v>20</v>
      </c>
      <c r="E18" s="77">
        <v>2251602578</v>
      </c>
      <c r="F18" s="42">
        <v>4045738254</v>
      </c>
      <c r="G18" s="77">
        <v>5030143336</v>
      </c>
      <c r="H18" s="42">
        <v>5223943349</v>
      </c>
    </row>
    <row r="19" spans="1:8" ht="14.25" customHeight="1">
      <c r="A19" s="16" t="s">
        <v>89</v>
      </c>
      <c r="B19" s="80" t="s">
        <v>157</v>
      </c>
      <c r="C19" s="75" t="s">
        <v>158</v>
      </c>
      <c r="D19" s="81">
        <v>21</v>
      </c>
      <c r="E19" s="77">
        <v>0</v>
      </c>
      <c r="F19" s="42">
        <v>-55000</v>
      </c>
      <c r="G19" s="77">
        <v>0</v>
      </c>
      <c r="H19" s="42">
        <v>494830200</v>
      </c>
    </row>
    <row r="20" spans="1:8" ht="14.25" customHeight="1">
      <c r="A20" s="82"/>
      <c r="B20" s="83" t="s">
        <v>159</v>
      </c>
      <c r="C20" s="84" t="s">
        <v>160</v>
      </c>
      <c r="D20" s="85"/>
      <c r="E20" s="77">
        <v>0</v>
      </c>
      <c r="F20" s="86">
        <v>0</v>
      </c>
      <c r="G20" s="87"/>
      <c r="H20" s="86">
        <v>2500000</v>
      </c>
    </row>
    <row r="21" spans="1:8" ht="14.25" customHeight="1">
      <c r="A21" s="16" t="s">
        <v>91</v>
      </c>
      <c r="B21" s="74" t="s">
        <v>161</v>
      </c>
      <c r="C21" s="75" t="s">
        <v>162</v>
      </c>
      <c r="D21" s="81"/>
      <c r="E21" s="77">
        <v>0</v>
      </c>
      <c r="F21" s="42">
        <v>0</v>
      </c>
      <c r="G21" s="77"/>
      <c r="H21" s="42">
        <v>0</v>
      </c>
    </row>
    <row r="22" spans="1:8" ht="14.25" customHeight="1">
      <c r="A22" s="16" t="s">
        <v>93</v>
      </c>
      <c r="B22" s="74" t="s">
        <v>163</v>
      </c>
      <c r="C22" s="75" t="s">
        <v>164</v>
      </c>
      <c r="D22" s="81">
        <v>22</v>
      </c>
      <c r="E22" s="77">
        <v>-1018382321</v>
      </c>
      <c r="F22" s="88">
        <v>-1581464686</v>
      </c>
      <c r="G22" s="77">
        <v>-2111450873</v>
      </c>
      <c r="H22" s="88">
        <v>-2814749559</v>
      </c>
    </row>
    <row r="23" spans="1:8" ht="14.25" customHeight="1">
      <c r="A23" s="15" t="s">
        <v>95</v>
      </c>
      <c r="B23" s="79" t="s">
        <v>165</v>
      </c>
      <c r="C23" s="71" t="s">
        <v>166</v>
      </c>
      <c r="D23" s="78"/>
      <c r="E23" s="73">
        <v>1233220257</v>
      </c>
      <c r="F23" s="41">
        <v>2464218568</v>
      </c>
      <c r="G23" s="73">
        <v>2918692463</v>
      </c>
      <c r="H23" s="41">
        <v>2904023990</v>
      </c>
    </row>
    <row r="24" spans="1:8" ht="14.25" customHeight="1">
      <c r="A24" s="16"/>
      <c r="B24" s="70" t="s">
        <v>167</v>
      </c>
      <c r="C24" s="71"/>
      <c r="D24" s="78"/>
      <c r="E24" s="77">
        <v>0</v>
      </c>
      <c r="F24" s="42">
        <v>0</v>
      </c>
      <c r="G24" s="77"/>
      <c r="H24" s="42">
        <v>0</v>
      </c>
    </row>
    <row r="25" spans="1:8" ht="14.25" customHeight="1">
      <c r="A25" s="16" t="s">
        <v>120</v>
      </c>
      <c r="B25" s="74" t="s">
        <v>168</v>
      </c>
      <c r="C25" s="75" t="s">
        <v>169</v>
      </c>
      <c r="D25" s="81"/>
      <c r="E25" s="77">
        <v>4697000</v>
      </c>
      <c r="F25" s="42">
        <v>0</v>
      </c>
      <c r="G25" s="77">
        <v>4697000</v>
      </c>
      <c r="H25" s="42">
        <v>0</v>
      </c>
    </row>
    <row r="26" spans="1:8" ht="14.25" customHeight="1">
      <c r="A26" s="16" t="s">
        <v>170</v>
      </c>
      <c r="B26" s="74" t="s">
        <v>171</v>
      </c>
      <c r="C26" s="75" t="s">
        <v>172</v>
      </c>
      <c r="D26" s="81">
        <v>23</v>
      </c>
      <c r="E26" s="77">
        <v>0</v>
      </c>
      <c r="F26" s="42">
        <v>0</v>
      </c>
      <c r="G26" s="77">
        <v>0</v>
      </c>
      <c r="H26" s="42">
        <v>0</v>
      </c>
    </row>
    <row r="27" spans="1:8" ht="14.25" customHeight="1">
      <c r="A27" s="15" t="s">
        <v>173</v>
      </c>
      <c r="B27" s="70" t="s">
        <v>174</v>
      </c>
      <c r="C27" s="71" t="s">
        <v>175</v>
      </c>
      <c r="D27" s="78"/>
      <c r="E27" s="73">
        <v>4697000</v>
      </c>
      <c r="F27" s="41">
        <v>0</v>
      </c>
      <c r="G27" s="41">
        <v>4697000</v>
      </c>
      <c r="H27" s="41">
        <v>475187527</v>
      </c>
    </row>
    <row r="28" spans="1:8" ht="14.25" customHeight="1">
      <c r="A28" s="89">
        <v>14</v>
      </c>
      <c r="B28" s="70" t="s">
        <v>176</v>
      </c>
      <c r="C28" s="71" t="s">
        <v>177</v>
      </c>
      <c r="D28" s="78"/>
      <c r="E28" s="73">
        <v>1237917257</v>
      </c>
      <c r="F28" s="41"/>
      <c r="G28" s="73">
        <v>2923389463</v>
      </c>
      <c r="H28" s="41">
        <v>3379211517</v>
      </c>
    </row>
    <row r="29" spans="1:8" ht="14.25" customHeight="1">
      <c r="A29" s="15"/>
      <c r="B29" s="70" t="s">
        <v>178</v>
      </c>
      <c r="C29" s="71"/>
      <c r="D29" s="78"/>
      <c r="E29" s="73"/>
      <c r="F29" s="41"/>
      <c r="G29" s="73"/>
      <c r="H29" s="41"/>
    </row>
    <row r="30" spans="1:8">
      <c r="A30" s="90">
        <v>15</v>
      </c>
      <c r="B30" s="16" t="s">
        <v>179</v>
      </c>
      <c r="C30" s="91" t="s">
        <v>180</v>
      </c>
      <c r="D30" s="24">
        <v>15</v>
      </c>
      <c r="E30" s="77">
        <v>0</v>
      </c>
      <c r="F30" s="92">
        <v>0</v>
      </c>
      <c r="G30" s="77">
        <v>-181131548</v>
      </c>
      <c r="H30" s="92">
        <v>0</v>
      </c>
    </row>
    <row r="31" spans="1:8">
      <c r="A31" s="90">
        <v>16</v>
      </c>
      <c r="B31" s="16" t="s">
        <v>181</v>
      </c>
      <c r="C31" s="91" t="s">
        <v>182</v>
      </c>
      <c r="D31" s="24"/>
      <c r="E31" s="77">
        <v>0</v>
      </c>
      <c r="F31" s="42">
        <v>0</v>
      </c>
      <c r="G31" s="77">
        <v>0</v>
      </c>
      <c r="H31" s="42">
        <v>0</v>
      </c>
    </row>
    <row r="32" spans="1:8">
      <c r="A32" s="93">
        <v>17</v>
      </c>
      <c r="B32" s="94" t="s">
        <v>183</v>
      </c>
      <c r="C32" s="95" t="s">
        <v>184</v>
      </c>
      <c r="D32" s="96"/>
      <c r="E32" s="97">
        <v>1237917257</v>
      </c>
      <c r="F32" s="97">
        <v>2464218568</v>
      </c>
      <c r="G32" s="97">
        <v>3104521011</v>
      </c>
      <c r="H32" s="97">
        <v>3379211517</v>
      </c>
    </row>
    <row r="33" spans="1:8">
      <c r="A33" s="98"/>
      <c r="B33" s="99" t="s">
        <v>185</v>
      </c>
      <c r="C33" s="81"/>
      <c r="D33" s="81"/>
      <c r="E33" s="77"/>
      <c r="F33" s="77"/>
      <c r="G33" s="77"/>
      <c r="H33" s="77"/>
    </row>
    <row r="34" spans="1:8" ht="15.75" thickBot="1">
      <c r="A34" s="100">
        <v>18</v>
      </c>
      <c r="B34" s="101" t="s">
        <v>186</v>
      </c>
      <c r="C34" s="102">
        <v>70</v>
      </c>
      <c r="D34" s="102">
        <v>24</v>
      </c>
      <c r="E34" s="103">
        <v>46.890805189393937</v>
      </c>
      <c r="F34" s="103">
        <v>93.341612424242427</v>
      </c>
      <c r="G34" s="103">
        <v>117.48522571969697</v>
      </c>
      <c r="H34" s="103">
        <v>128.00043625000001</v>
      </c>
    </row>
    <row r="35" spans="1:8" ht="15.75" thickTop="1">
      <c r="A35" s="89">
        <v>19</v>
      </c>
      <c r="B35" s="15" t="s">
        <v>187</v>
      </c>
      <c r="C35" s="104"/>
      <c r="D35" s="21"/>
      <c r="E35" s="73">
        <f>[1]Balance!F135</f>
        <v>-79472889849</v>
      </c>
      <c r="F35" s="41"/>
      <c r="G35" s="15"/>
      <c r="H35" s="15"/>
    </row>
    <row r="36" spans="1:8">
      <c r="A36" s="16"/>
      <c r="B36" s="15"/>
      <c r="C36" s="104"/>
      <c r="D36" s="24"/>
      <c r="E36" s="105"/>
      <c r="F36" s="16"/>
      <c r="G36" s="16"/>
      <c r="H36" s="16"/>
    </row>
    <row r="37" spans="1:8">
      <c r="A37" s="16"/>
      <c r="B37" s="18"/>
      <c r="C37" s="106"/>
      <c r="D37" s="107"/>
      <c r="E37" s="220"/>
      <c r="F37" s="220"/>
      <c r="G37" s="16"/>
      <c r="H37" s="19" t="str">
        <f>+[1]Balance!D147</f>
        <v xml:space="preserve">Hà Nội, ngày 09 tháng 08 năm 2013  </v>
      </c>
    </row>
    <row r="38" spans="1:8">
      <c r="A38" s="16"/>
      <c r="B38" s="48"/>
      <c r="C38" s="48"/>
      <c r="D38" s="205" t="str">
        <f>+A1</f>
        <v>CÔNG TY CỔ PHẦN APECI</v>
      </c>
      <c r="E38" s="205"/>
      <c r="F38" s="205"/>
      <c r="G38" s="205"/>
      <c r="H38" s="205"/>
    </row>
    <row r="39" spans="1:8">
      <c r="A39" s="16"/>
      <c r="B39" s="21" t="s">
        <v>130</v>
      </c>
      <c r="C39" s="15"/>
      <c r="D39" s="205" t="s">
        <v>131</v>
      </c>
      <c r="E39" s="205"/>
      <c r="F39" s="205"/>
      <c r="G39" s="205"/>
      <c r="H39" s="205"/>
    </row>
    <row r="40" spans="1:8">
      <c r="A40" s="16"/>
      <c r="B40" s="16"/>
      <c r="C40" s="16"/>
      <c r="D40" s="24"/>
      <c r="E40" s="18"/>
      <c r="F40" s="18"/>
      <c r="G40" s="18"/>
      <c r="H40" s="18"/>
    </row>
    <row r="41" spans="1:8">
      <c r="A41" s="16"/>
      <c r="B41" s="16"/>
      <c r="C41" s="16"/>
      <c r="D41" s="24"/>
      <c r="E41" s="16"/>
      <c r="F41" s="108"/>
      <c r="G41" s="108"/>
      <c r="H41" s="16"/>
    </row>
    <row r="42" spans="1:8">
      <c r="A42" s="16"/>
      <c r="B42" s="16"/>
      <c r="C42" s="16"/>
      <c r="D42" s="24"/>
      <c r="E42" s="16"/>
      <c r="F42" s="16"/>
      <c r="G42" s="108"/>
      <c r="H42" s="16"/>
    </row>
    <row r="43" spans="1:8">
      <c r="A43" s="16"/>
      <c r="B43" s="16"/>
      <c r="C43" s="16"/>
      <c r="D43" s="24"/>
      <c r="E43" s="16"/>
      <c r="F43" s="16"/>
      <c r="G43" s="16"/>
      <c r="H43" s="16"/>
    </row>
    <row r="44" spans="1:8">
      <c r="A44" s="15"/>
      <c r="B44" s="21" t="s">
        <v>132</v>
      </c>
      <c r="C44" s="15"/>
      <c r="D44" s="205" t="s">
        <v>133</v>
      </c>
      <c r="E44" s="205"/>
      <c r="F44" s="205"/>
      <c r="G44" s="205"/>
      <c r="H44" s="205"/>
    </row>
  </sheetData>
  <mergeCells count="14">
    <mergeCell ref="D38:H38"/>
    <mergeCell ref="D39:H39"/>
    <mergeCell ref="D44:H44"/>
    <mergeCell ref="A6:H6"/>
    <mergeCell ref="A7:H7"/>
    <mergeCell ref="G8:H8"/>
    <mergeCell ref="B9:B10"/>
    <mergeCell ref="C9:C10"/>
    <mergeCell ref="D9:D10"/>
    <mergeCell ref="E9:E10"/>
    <mergeCell ref="F9:F10"/>
    <mergeCell ref="G9:G10"/>
    <mergeCell ref="H9:H10"/>
    <mergeCell ref="E37:F37"/>
  </mergeCells>
  <phoneticPr fontId="0"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G67"/>
  <sheetViews>
    <sheetView topLeftCell="A42" workbookViewId="0">
      <selection activeCell="F25" sqref="F25"/>
    </sheetView>
  </sheetViews>
  <sheetFormatPr defaultRowHeight="15"/>
  <cols>
    <col min="2" max="2" width="3" customWidth="1"/>
    <col min="3" max="3" width="45.42578125" customWidth="1"/>
    <col min="6" max="6" width="20.5703125" customWidth="1"/>
    <col min="7" max="7" width="17.28515625" customWidth="1"/>
  </cols>
  <sheetData>
    <row r="1" spans="1:7" ht="15.75">
      <c r="A1" s="109" t="str">
        <f>+[1]Balance!A1</f>
        <v>CÔNG TY CỔ PHẦN APECI</v>
      </c>
      <c r="B1" s="1"/>
      <c r="C1" s="65"/>
      <c r="D1" s="65"/>
      <c r="E1" s="7"/>
      <c r="F1" s="7"/>
      <c r="G1" s="4" t="str">
        <f>[1]Balance!F1</f>
        <v>BÁO CÁO TÀI CHÍNH</v>
      </c>
    </row>
    <row r="2" spans="1:7" ht="15.75">
      <c r="A2" s="110" t="str">
        <f>+[1]Balance!A2</f>
        <v>Địa chỉ: Tầng 6, Tòa nhà APEC, 14 Lê Đại Hành, Hai Bà Trưng, Hà Nội</v>
      </c>
      <c r="B2" s="5"/>
      <c r="C2" s="65"/>
      <c r="D2" s="65"/>
      <c r="E2" s="7"/>
      <c r="F2" s="7"/>
      <c r="G2" s="7" t="str">
        <f>[1]Balance!F2</f>
        <v>Quý II năm 2013</v>
      </c>
    </row>
    <row r="3" spans="1:7" ht="15.75">
      <c r="A3" s="110" t="str">
        <f>+[1]Balance!A3</f>
        <v>Tel: 043.577.1983                                                                        Fax: 043.577.1985</v>
      </c>
      <c r="B3" s="5"/>
      <c r="C3" s="65"/>
      <c r="D3" s="7"/>
      <c r="E3" s="7"/>
      <c r="F3" s="111"/>
      <c r="G3" s="7"/>
    </row>
    <row r="4" spans="1:7" ht="15.75">
      <c r="A4" s="49"/>
      <c r="B4" s="49"/>
      <c r="C4" s="112"/>
      <c r="D4" s="10"/>
      <c r="E4" s="10"/>
      <c r="F4" s="113"/>
      <c r="G4" s="114"/>
    </row>
    <row r="5" spans="1:7" ht="15.75">
      <c r="A5" s="98"/>
      <c r="B5" s="98"/>
      <c r="C5" s="81"/>
      <c r="D5" s="13"/>
      <c r="E5" s="13"/>
      <c r="F5" s="115"/>
      <c r="G5" s="116"/>
    </row>
    <row r="6" spans="1:7" ht="15.75">
      <c r="A6" s="98"/>
      <c r="B6" s="98"/>
      <c r="C6" s="81"/>
      <c r="D6" s="13"/>
      <c r="E6" s="13"/>
      <c r="F6" s="117"/>
      <c r="G6" s="118" t="s">
        <v>188</v>
      </c>
    </row>
    <row r="7" spans="1:7" ht="15.75">
      <c r="A7" s="211" t="s">
        <v>189</v>
      </c>
      <c r="B7" s="211"/>
      <c r="C7" s="211"/>
      <c r="D7" s="211"/>
      <c r="E7" s="211"/>
      <c r="F7" s="211"/>
      <c r="G7" s="211"/>
    </row>
    <row r="8" spans="1:7">
      <c r="A8" s="221" t="s">
        <v>190</v>
      </c>
      <c r="B8" s="221"/>
      <c r="C8" s="221"/>
      <c r="D8" s="221"/>
      <c r="E8" s="221"/>
      <c r="F8" s="221"/>
      <c r="G8" s="221"/>
    </row>
    <row r="9" spans="1:7">
      <c r="A9" s="205" t="s">
        <v>3</v>
      </c>
      <c r="B9" s="205"/>
      <c r="C9" s="205"/>
      <c r="D9" s="205"/>
      <c r="E9" s="205"/>
      <c r="F9" s="205"/>
      <c r="G9" s="205"/>
    </row>
    <row r="10" spans="1:7" ht="15.75">
      <c r="A10" s="65"/>
      <c r="B10" s="119"/>
      <c r="C10" s="119"/>
      <c r="D10" s="119"/>
      <c r="E10" s="119"/>
      <c r="F10" s="117"/>
      <c r="G10" s="120" t="s">
        <v>191</v>
      </c>
    </row>
    <row r="11" spans="1:7">
      <c r="A11" s="222" t="s">
        <v>192</v>
      </c>
      <c r="B11" s="222"/>
      <c r="C11" s="222" t="s">
        <v>137</v>
      </c>
      <c r="D11" s="215" t="s">
        <v>10</v>
      </c>
      <c r="E11" s="224" t="s">
        <v>193</v>
      </c>
      <c r="F11" s="226" t="s">
        <v>194</v>
      </c>
      <c r="G11" s="226" t="s">
        <v>195</v>
      </c>
    </row>
    <row r="12" spans="1:7" ht="15.75" thickBot="1">
      <c r="A12" s="223"/>
      <c r="B12" s="223"/>
      <c r="C12" s="223"/>
      <c r="D12" s="216"/>
      <c r="E12" s="225"/>
      <c r="F12" s="227"/>
      <c r="G12" s="227"/>
    </row>
    <row r="13" spans="1:7" ht="15.75" thickTop="1">
      <c r="A13" s="98"/>
      <c r="B13" s="98"/>
      <c r="C13" s="78"/>
      <c r="D13" s="78"/>
      <c r="E13" s="121"/>
      <c r="F13" s="118"/>
      <c r="G13" s="121"/>
    </row>
    <row r="14" spans="1:7">
      <c r="A14" s="78" t="s">
        <v>196</v>
      </c>
      <c r="B14" s="99"/>
      <c r="C14" s="122" t="s">
        <v>197</v>
      </c>
      <c r="D14" s="78"/>
      <c r="E14" s="78"/>
      <c r="F14" s="123"/>
      <c r="G14" s="78"/>
    </row>
    <row r="15" spans="1:7">
      <c r="A15" s="124" t="s">
        <v>17</v>
      </c>
      <c r="B15" s="125"/>
      <c r="C15" s="126" t="s">
        <v>198</v>
      </c>
      <c r="D15" s="127" t="s">
        <v>142</v>
      </c>
      <c r="E15" s="128"/>
      <c r="F15" s="129">
        <v>1237917257</v>
      </c>
      <c r="G15" s="130">
        <v>412866291</v>
      </c>
    </row>
    <row r="16" spans="1:7">
      <c r="A16" s="124" t="s">
        <v>19</v>
      </c>
      <c r="B16" s="125"/>
      <c r="C16" s="126" t="s">
        <v>199</v>
      </c>
      <c r="D16" s="127"/>
      <c r="E16" s="128"/>
      <c r="F16" s="129"/>
      <c r="G16" s="130"/>
    </row>
    <row r="17" spans="1:7">
      <c r="A17" s="81"/>
      <c r="B17" s="81"/>
      <c r="C17" s="131" t="s">
        <v>200</v>
      </c>
      <c r="D17" s="132" t="s">
        <v>201</v>
      </c>
      <c r="E17" s="133"/>
      <c r="F17" s="134">
        <v>62230115</v>
      </c>
      <c r="G17" s="135">
        <v>65871081</v>
      </c>
    </row>
    <row r="18" spans="1:7" hidden="1">
      <c r="A18" s="81"/>
      <c r="B18" s="81"/>
      <c r="C18" s="131" t="s">
        <v>202</v>
      </c>
      <c r="D18" s="132" t="s">
        <v>145</v>
      </c>
      <c r="E18" s="133"/>
      <c r="F18" s="134"/>
      <c r="G18" s="135"/>
    </row>
    <row r="19" spans="1:7" hidden="1">
      <c r="A19" s="81"/>
      <c r="B19" s="81"/>
      <c r="C19" s="131" t="s">
        <v>203</v>
      </c>
      <c r="D19" s="132" t="s">
        <v>204</v>
      </c>
      <c r="E19" s="133"/>
      <c r="F19" s="134"/>
      <c r="G19" s="135"/>
    </row>
    <row r="20" spans="1:7" hidden="1">
      <c r="A20" s="81"/>
      <c r="B20" s="81"/>
      <c r="C20" s="136" t="s">
        <v>205</v>
      </c>
      <c r="D20" s="132" t="s">
        <v>145</v>
      </c>
      <c r="E20" s="133"/>
      <c r="F20" s="134"/>
      <c r="G20" s="135"/>
    </row>
    <row r="21" spans="1:7">
      <c r="A21" s="81"/>
      <c r="B21" s="81"/>
      <c r="C21" s="131" t="s">
        <v>206</v>
      </c>
      <c r="D21" s="132" t="s">
        <v>207</v>
      </c>
      <c r="E21" s="133"/>
      <c r="F21" s="134">
        <v>-1233250237</v>
      </c>
      <c r="G21" s="135">
        <v>0</v>
      </c>
    </row>
    <row r="22" spans="1:7">
      <c r="A22" s="81"/>
      <c r="B22" s="81"/>
      <c r="C22" s="131" t="s">
        <v>208</v>
      </c>
      <c r="D22" s="132" t="s">
        <v>209</v>
      </c>
      <c r="E22" s="133"/>
      <c r="F22" s="134">
        <v>0</v>
      </c>
      <c r="G22" s="135">
        <v>0</v>
      </c>
    </row>
    <row r="23" spans="1:7" hidden="1">
      <c r="A23" s="81"/>
      <c r="B23" s="81"/>
      <c r="C23" s="131"/>
      <c r="D23" s="61"/>
      <c r="E23" s="133"/>
      <c r="F23" s="129" t="e">
        <v>#REF!</v>
      </c>
      <c r="G23" s="135" t="e">
        <v>#REF!</v>
      </c>
    </row>
    <row r="24" spans="1:7">
      <c r="A24" s="124" t="s">
        <v>29</v>
      </c>
      <c r="B24" s="137"/>
      <c r="C24" s="126" t="s">
        <v>210</v>
      </c>
      <c r="D24" s="127" t="s">
        <v>211</v>
      </c>
      <c r="E24" s="128"/>
      <c r="F24" s="129">
        <v>66897135</v>
      </c>
      <c r="G24" s="129">
        <v>478737372</v>
      </c>
    </row>
    <row r="25" spans="1:7">
      <c r="A25" s="99"/>
      <c r="B25" s="99"/>
      <c r="C25" s="126" t="s">
        <v>212</v>
      </c>
      <c r="D25" s="138"/>
      <c r="E25" s="139"/>
      <c r="F25" s="129"/>
      <c r="G25" s="140"/>
    </row>
    <row r="26" spans="1:7">
      <c r="A26" s="81"/>
      <c r="B26" s="81"/>
      <c r="C26" s="131" t="s">
        <v>213</v>
      </c>
      <c r="D26" s="132" t="s">
        <v>214</v>
      </c>
      <c r="E26" s="133"/>
      <c r="F26" s="134">
        <v>-21728609424</v>
      </c>
      <c r="G26" s="135">
        <v>-3228320300</v>
      </c>
    </row>
    <row r="27" spans="1:7">
      <c r="A27" s="81"/>
      <c r="B27" s="81"/>
      <c r="C27" s="131" t="s">
        <v>215</v>
      </c>
      <c r="D27" s="132" t="s">
        <v>148</v>
      </c>
      <c r="E27" s="133"/>
      <c r="F27" s="134">
        <v>-74005753</v>
      </c>
      <c r="G27" s="135">
        <v>-72710929</v>
      </c>
    </row>
    <row r="28" spans="1:7">
      <c r="A28" s="81"/>
      <c r="B28" s="81"/>
      <c r="C28" s="131" t="s">
        <v>216</v>
      </c>
      <c r="D28" s="132" t="s">
        <v>151</v>
      </c>
      <c r="E28" s="133"/>
      <c r="F28" s="134">
        <v>28484010143</v>
      </c>
      <c r="G28" s="135">
        <v>35613117124</v>
      </c>
    </row>
    <row r="29" spans="1:7" ht="2.25" customHeight="1">
      <c r="A29" s="81"/>
      <c r="B29" s="81"/>
      <c r="C29" s="131" t="s">
        <v>217</v>
      </c>
      <c r="D29" s="61"/>
      <c r="E29" s="133"/>
      <c r="F29" s="134"/>
      <c r="G29" s="135"/>
    </row>
    <row r="30" spans="1:7">
      <c r="A30" s="81"/>
      <c r="B30" s="81"/>
      <c r="C30" s="131" t="s">
        <v>218</v>
      </c>
      <c r="D30" s="61">
        <v>12</v>
      </c>
      <c r="E30" s="133"/>
      <c r="F30" s="134">
        <v>-254798316</v>
      </c>
      <c r="G30" s="135">
        <v>-410433575</v>
      </c>
    </row>
    <row r="31" spans="1:7" ht="1.5" customHeight="1">
      <c r="A31" s="81"/>
      <c r="B31" s="81"/>
      <c r="C31" s="131" t="s">
        <v>219</v>
      </c>
      <c r="D31" s="61">
        <v>13</v>
      </c>
      <c r="E31" s="133"/>
      <c r="F31" s="134"/>
      <c r="G31" s="135"/>
    </row>
    <row r="32" spans="1:7" hidden="1">
      <c r="A32" s="81"/>
      <c r="B32" s="81"/>
      <c r="C32" s="131" t="s">
        <v>220</v>
      </c>
      <c r="D32" s="61">
        <v>14</v>
      </c>
      <c r="E32" s="133"/>
      <c r="F32" s="134"/>
      <c r="G32" s="135"/>
    </row>
    <row r="33" spans="1:7" hidden="1">
      <c r="A33" s="81"/>
      <c r="B33" s="81"/>
      <c r="C33" s="131" t="s">
        <v>221</v>
      </c>
      <c r="D33" s="61">
        <v>15</v>
      </c>
      <c r="E33" s="133"/>
      <c r="F33" s="134"/>
      <c r="G33" s="135"/>
    </row>
    <row r="34" spans="1:7">
      <c r="A34" s="81"/>
      <c r="B34" s="81"/>
      <c r="C34" s="131" t="s">
        <v>222</v>
      </c>
      <c r="D34" s="61">
        <v>16</v>
      </c>
      <c r="E34" s="133"/>
      <c r="F34" s="134">
        <v>-1533374416</v>
      </c>
      <c r="G34" s="135">
        <v>-574761903</v>
      </c>
    </row>
    <row r="35" spans="1:7">
      <c r="A35" s="99"/>
      <c r="B35" s="99"/>
      <c r="C35" s="126" t="s">
        <v>223</v>
      </c>
      <c r="D35" s="138">
        <v>20</v>
      </c>
      <c r="E35" s="139"/>
      <c r="F35" s="141">
        <v>4960119369</v>
      </c>
      <c r="G35" s="141">
        <v>31805627789</v>
      </c>
    </row>
    <row r="36" spans="1:7" ht="0.75" customHeight="1">
      <c r="A36" s="99"/>
      <c r="B36" s="99"/>
      <c r="C36" s="142"/>
      <c r="D36" s="138"/>
      <c r="E36" s="139"/>
      <c r="F36" s="129" t="e">
        <v>#REF!</v>
      </c>
      <c r="G36" s="140" t="e">
        <v>#REF!</v>
      </c>
    </row>
    <row r="37" spans="1:7">
      <c r="A37" s="78" t="s">
        <v>21</v>
      </c>
      <c r="B37" s="99"/>
      <c r="C37" s="142" t="s">
        <v>224</v>
      </c>
      <c r="D37" s="138"/>
      <c r="E37" s="139"/>
      <c r="F37" s="129"/>
      <c r="G37" s="140"/>
    </row>
    <row r="38" spans="1:7">
      <c r="A38" s="143" t="s">
        <v>17</v>
      </c>
      <c r="B38" s="98"/>
      <c r="C38" s="131" t="s">
        <v>225</v>
      </c>
      <c r="D38" s="61">
        <v>21</v>
      </c>
      <c r="E38" s="133"/>
      <c r="F38" s="134">
        <v>-162627271</v>
      </c>
      <c r="G38" s="135">
        <v>-35291998669</v>
      </c>
    </row>
    <row r="39" spans="1:7">
      <c r="A39" s="143" t="s">
        <v>19</v>
      </c>
      <c r="B39" s="98"/>
      <c r="C39" s="131" t="s">
        <v>226</v>
      </c>
      <c r="D39" s="61">
        <v>22</v>
      </c>
      <c r="E39" s="133"/>
      <c r="F39" s="134">
        <v>0</v>
      </c>
      <c r="G39" s="135">
        <v>0</v>
      </c>
    </row>
    <row r="40" spans="1:7" ht="13.5" customHeight="1">
      <c r="A40" s="143" t="s">
        <v>29</v>
      </c>
      <c r="B40" s="98"/>
      <c r="C40" s="131" t="s">
        <v>227</v>
      </c>
      <c r="D40" s="61">
        <v>23</v>
      </c>
      <c r="E40" s="133"/>
      <c r="F40" s="134">
        <v>0</v>
      </c>
      <c r="G40" s="135">
        <v>7499999991</v>
      </c>
    </row>
    <row r="41" spans="1:7" hidden="1">
      <c r="A41" s="143" t="s">
        <v>31</v>
      </c>
      <c r="B41" s="98"/>
      <c r="C41" s="131" t="s">
        <v>228</v>
      </c>
      <c r="D41" s="61">
        <v>24</v>
      </c>
      <c r="E41" s="133"/>
      <c r="F41" s="134"/>
      <c r="G41" s="135"/>
    </row>
    <row r="42" spans="1:7">
      <c r="A42" s="143" t="s">
        <v>34</v>
      </c>
      <c r="B42" s="98"/>
      <c r="C42" s="131" t="s">
        <v>229</v>
      </c>
      <c r="D42" s="61">
        <v>25</v>
      </c>
      <c r="E42" s="133"/>
      <c r="F42" s="134">
        <v>3000000000</v>
      </c>
      <c r="G42" s="135">
        <v>0</v>
      </c>
    </row>
    <row r="43" spans="1:7">
      <c r="A43" s="143" t="s">
        <v>36</v>
      </c>
      <c r="B43" s="98"/>
      <c r="C43" s="131" t="s">
        <v>230</v>
      </c>
      <c r="D43" s="61">
        <v>26</v>
      </c>
      <c r="E43" s="133"/>
      <c r="F43" s="134"/>
      <c r="G43" s="135"/>
    </row>
    <row r="44" spans="1:7">
      <c r="A44" s="143" t="s">
        <v>89</v>
      </c>
      <c r="B44" s="98"/>
      <c r="C44" s="131" t="s">
        <v>231</v>
      </c>
      <c r="D44" s="61">
        <v>27</v>
      </c>
      <c r="E44" s="133"/>
      <c r="F44" s="134">
        <v>1233250237</v>
      </c>
      <c r="G44" s="135"/>
    </row>
    <row r="45" spans="1:7" ht="11.25" customHeight="1">
      <c r="A45" s="78"/>
      <c r="B45" s="99"/>
      <c r="C45" s="126" t="s">
        <v>232</v>
      </c>
      <c r="D45" s="144">
        <v>30</v>
      </c>
      <c r="E45" s="128"/>
      <c r="F45" s="129">
        <v>4070622966</v>
      </c>
      <c r="G45" s="129">
        <v>-27791998678</v>
      </c>
    </row>
    <row r="46" spans="1:7" hidden="1">
      <c r="A46" s="78"/>
      <c r="B46" s="99"/>
      <c r="C46" s="142"/>
      <c r="D46" s="138"/>
      <c r="E46" s="139"/>
      <c r="F46" s="129" t="e">
        <v>#REF!</v>
      </c>
      <c r="G46" s="140" t="e">
        <v>#REF!</v>
      </c>
    </row>
    <row r="47" spans="1:7">
      <c r="A47" s="78" t="s">
        <v>25</v>
      </c>
      <c r="B47" s="99"/>
      <c r="C47" s="122" t="s">
        <v>233</v>
      </c>
      <c r="D47" s="138"/>
      <c r="E47" s="139"/>
      <c r="F47" s="129"/>
      <c r="G47" s="140"/>
    </row>
    <row r="48" spans="1:7" hidden="1">
      <c r="A48" s="143" t="s">
        <v>17</v>
      </c>
      <c r="B48" s="81"/>
      <c r="C48" s="131" t="s">
        <v>234</v>
      </c>
      <c r="D48" s="61">
        <v>31</v>
      </c>
      <c r="E48" s="133"/>
      <c r="F48" s="134">
        <v>0</v>
      </c>
      <c r="G48" s="135">
        <v>0</v>
      </c>
    </row>
    <row r="49" spans="1:7" hidden="1">
      <c r="A49" s="143" t="s">
        <v>19</v>
      </c>
      <c r="B49" s="81"/>
      <c r="C49" s="131" t="s">
        <v>235</v>
      </c>
      <c r="D49" s="61">
        <v>32</v>
      </c>
      <c r="E49" s="133"/>
      <c r="F49" s="129"/>
      <c r="G49" s="135"/>
    </row>
    <row r="50" spans="1:7" hidden="1">
      <c r="A50" s="143" t="s">
        <v>29</v>
      </c>
      <c r="B50" s="81"/>
      <c r="C50" s="131" t="s">
        <v>236</v>
      </c>
      <c r="D50" s="61">
        <v>33</v>
      </c>
      <c r="E50" s="133"/>
      <c r="F50" s="129">
        <v>0</v>
      </c>
      <c r="G50" s="135">
        <v>0</v>
      </c>
    </row>
    <row r="51" spans="1:7">
      <c r="A51" s="143" t="s">
        <v>31</v>
      </c>
      <c r="B51" s="81"/>
      <c r="C51" s="131" t="s">
        <v>237</v>
      </c>
      <c r="D51" s="61">
        <v>34</v>
      </c>
      <c r="E51" s="133"/>
      <c r="F51" s="129">
        <v>0</v>
      </c>
      <c r="G51" s="135">
        <v>684400000</v>
      </c>
    </row>
    <row r="52" spans="1:7" hidden="1">
      <c r="A52" s="143" t="s">
        <v>34</v>
      </c>
      <c r="B52" s="81"/>
      <c r="C52" s="131" t="s">
        <v>238</v>
      </c>
      <c r="D52" s="61">
        <v>35</v>
      </c>
      <c r="E52" s="133"/>
      <c r="F52" s="129"/>
      <c r="G52" s="135"/>
    </row>
    <row r="53" spans="1:7" hidden="1">
      <c r="A53" s="143" t="s">
        <v>36</v>
      </c>
      <c r="B53" s="81"/>
      <c r="C53" s="131" t="s">
        <v>239</v>
      </c>
      <c r="D53" s="61">
        <v>36</v>
      </c>
      <c r="E53" s="133"/>
      <c r="F53" s="129"/>
      <c r="G53" s="135"/>
    </row>
    <row r="54" spans="1:7" hidden="1">
      <c r="A54" s="81"/>
      <c r="B54" s="81"/>
      <c r="C54" s="131"/>
      <c r="D54" s="61"/>
      <c r="E54" s="133"/>
      <c r="F54" s="129"/>
      <c r="G54" s="135"/>
    </row>
    <row r="55" spans="1:7">
      <c r="A55" s="99"/>
      <c r="B55" s="99"/>
      <c r="C55" s="126" t="s">
        <v>240</v>
      </c>
      <c r="D55" s="144">
        <v>40</v>
      </c>
      <c r="E55" s="128"/>
      <c r="F55" s="129">
        <v>0</v>
      </c>
      <c r="G55" s="129">
        <v>684400000</v>
      </c>
    </row>
    <row r="56" spans="1:7">
      <c r="A56" s="99"/>
      <c r="B56" s="99"/>
      <c r="C56" s="142" t="s">
        <v>241</v>
      </c>
      <c r="D56" s="138">
        <v>50</v>
      </c>
      <c r="E56" s="139"/>
      <c r="F56" s="141">
        <v>9030742335</v>
      </c>
      <c r="G56" s="141">
        <v>4698029111</v>
      </c>
    </row>
    <row r="57" spans="1:7">
      <c r="A57" s="99"/>
      <c r="B57" s="99"/>
      <c r="C57" s="142" t="s">
        <v>242</v>
      </c>
      <c r="D57" s="138">
        <v>60</v>
      </c>
      <c r="E57" s="139"/>
      <c r="F57" s="129">
        <v>45885540680</v>
      </c>
      <c r="G57" s="140">
        <v>19127234881</v>
      </c>
    </row>
    <row r="58" spans="1:7">
      <c r="A58" s="98"/>
      <c r="B58" s="98"/>
      <c r="C58" s="131" t="s">
        <v>243</v>
      </c>
      <c r="D58" s="61">
        <v>61</v>
      </c>
      <c r="E58" s="133"/>
      <c r="F58" s="129"/>
      <c r="G58" s="135">
        <v>0</v>
      </c>
    </row>
    <row r="59" spans="1:7" ht="15.75" thickBot="1">
      <c r="A59" s="145"/>
      <c r="B59" s="145"/>
      <c r="C59" s="146" t="s">
        <v>244</v>
      </c>
      <c r="D59" s="147">
        <v>70</v>
      </c>
      <c r="E59" s="148">
        <v>3</v>
      </c>
      <c r="F59" s="149">
        <v>54916283015</v>
      </c>
      <c r="G59" s="149">
        <v>23825263992</v>
      </c>
    </row>
    <row r="60" spans="1:7" ht="16.5" thickTop="1">
      <c r="A60" s="65"/>
      <c r="B60" s="150"/>
      <c r="C60" s="228" t="str">
        <f>+[1]Balance!D147</f>
        <v xml:space="preserve">Hà Nội, ngày 09 tháng 08 năm 2013  </v>
      </c>
      <c r="D60" s="228"/>
      <c r="E60" s="228"/>
      <c r="F60" s="228"/>
      <c r="G60" s="228"/>
    </row>
    <row r="61" spans="1:7" ht="15.75">
      <c r="A61" s="65"/>
      <c r="B61" s="150"/>
      <c r="C61" s="19"/>
      <c r="D61" s="205" t="str">
        <f>+[1]Balance!D148</f>
        <v>CÔNG TY CỔ PHẦN APECI</v>
      </c>
      <c r="E61" s="205"/>
      <c r="F61" s="205"/>
      <c r="G61" s="205"/>
    </row>
    <row r="62" spans="1:7" ht="15.75">
      <c r="A62" s="12"/>
      <c r="B62" s="16"/>
      <c r="C62" s="21" t="s">
        <v>130</v>
      </c>
      <c r="D62" s="229" t="s">
        <v>131</v>
      </c>
      <c r="E62" s="229"/>
      <c r="F62" s="229"/>
      <c r="G62" s="229"/>
    </row>
    <row r="63" spans="1:7">
      <c r="A63" s="16"/>
      <c r="B63" s="16"/>
      <c r="C63" s="21"/>
      <c r="D63" s="16"/>
      <c r="E63" s="16"/>
      <c r="F63" s="29"/>
      <c r="G63" s="16"/>
    </row>
    <row r="64" spans="1:7">
      <c r="A64" s="16"/>
      <c r="B64" s="16"/>
      <c r="C64" s="21"/>
      <c r="D64" s="16"/>
      <c r="E64" s="16"/>
      <c r="F64" s="29"/>
      <c r="G64" s="16"/>
    </row>
    <row r="65" spans="1:7" ht="15.75">
      <c r="A65" s="16"/>
      <c r="B65" s="16"/>
      <c r="C65" s="21"/>
      <c r="D65" s="65"/>
      <c r="E65" s="65"/>
      <c r="F65" s="117"/>
      <c r="G65" s="65"/>
    </row>
    <row r="66" spans="1:7">
      <c r="A66" s="15"/>
      <c r="B66" s="16"/>
      <c r="C66" s="151"/>
      <c r="D66" s="205"/>
      <c r="E66" s="205"/>
      <c r="F66" s="229"/>
      <c r="G66" s="229"/>
    </row>
    <row r="67" spans="1:7">
      <c r="A67" s="15"/>
      <c r="B67" s="15"/>
      <c r="C67" s="21" t="s">
        <v>132</v>
      </c>
      <c r="D67" s="205" t="s">
        <v>133</v>
      </c>
      <c r="E67" s="205"/>
      <c r="F67" s="205"/>
      <c r="G67" s="205"/>
    </row>
  </sheetData>
  <mergeCells count="15">
    <mergeCell ref="D67:G67"/>
    <mergeCell ref="A7:G7"/>
    <mergeCell ref="A8:G8"/>
    <mergeCell ref="A9:G9"/>
    <mergeCell ref="A11:B12"/>
    <mergeCell ref="C11:C12"/>
    <mergeCell ref="D11:D12"/>
    <mergeCell ref="E11:E12"/>
    <mergeCell ref="F11:F12"/>
    <mergeCell ref="G11:G12"/>
    <mergeCell ref="C60:G60"/>
    <mergeCell ref="D61:G61"/>
    <mergeCell ref="D62:G62"/>
    <mergeCell ref="D66:E66"/>
    <mergeCell ref="F66:G66"/>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06"/>
  <sheetViews>
    <sheetView topLeftCell="A145" workbookViewId="0">
      <selection activeCell="D163" sqref="D163"/>
    </sheetView>
  </sheetViews>
  <sheetFormatPr defaultRowHeight="15"/>
  <cols>
    <col min="4" max="4" width="18.7109375" customWidth="1"/>
    <col min="5" max="5" width="17" customWidth="1"/>
    <col min="6" max="7" width="20.140625" customWidth="1"/>
  </cols>
  <sheetData>
    <row r="1" spans="1:7">
      <c r="A1" s="109" t="str">
        <f>[1]Balance!A1</f>
        <v>CÔNG TY CỔ PHẦN APECI</v>
      </c>
      <c r="B1" s="16"/>
      <c r="C1" s="16"/>
      <c r="D1" s="42"/>
      <c r="E1" s="44"/>
      <c r="F1" s="22"/>
      <c r="G1" s="154" t="str">
        <f>[1]Balance!F1</f>
        <v>BÁO CÁO TÀI CHÍNH</v>
      </c>
    </row>
    <row r="2" spans="1:7">
      <c r="A2" s="110" t="str">
        <f>[1]Balance!A2</f>
        <v>Địa chỉ: Tầng 6, Tòa nhà APEC, 14 Lê Đại Hành, Hai Bà Trưng, Hà Nội</v>
      </c>
      <c r="B2" s="5"/>
      <c r="C2" s="5"/>
      <c r="D2" s="155"/>
      <c r="E2" s="156"/>
      <c r="F2" s="156"/>
      <c r="G2" s="156" t="str">
        <f>[1]Balance!F2</f>
        <v>Quý II năm 2013</v>
      </c>
    </row>
    <row r="3" spans="1:7">
      <c r="A3" s="110" t="str">
        <f>[1]Balance!A3</f>
        <v>Tel: 043.577.1983                                                                        Fax: 043.577.1985</v>
      </c>
      <c r="B3" s="110"/>
      <c r="C3" s="5"/>
      <c r="D3" s="155"/>
      <c r="E3" s="155"/>
      <c r="F3" s="157"/>
      <c r="G3" s="156"/>
    </row>
    <row r="4" spans="1:7" ht="15.75">
      <c r="A4" s="158"/>
      <c r="B4" s="10"/>
      <c r="C4" s="10"/>
      <c r="D4" s="159"/>
      <c r="E4" s="159"/>
      <c r="F4" s="160"/>
      <c r="G4" s="160"/>
    </row>
    <row r="5" spans="1:7" ht="15.75">
      <c r="A5" s="161"/>
      <c r="B5" s="65"/>
      <c r="C5" s="65"/>
      <c r="D5" s="162"/>
      <c r="E5" s="162"/>
      <c r="F5" s="163"/>
      <c r="G5" s="22" t="s">
        <v>245</v>
      </c>
    </row>
    <row r="6" spans="1:7" ht="15.75">
      <c r="A6" s="211" t="s">
        <v>246</v>
      </c>
      <c r="B6" s="211"/>
      <c r="C6" s="211"/>
      <c r="D6" s="211"/>
      <c r="E6" s="211"/>
      <c r="F6" s="211"/>
      <c r="G6" s="211"/>
    </row>
    <row r="7" spans="1:7">
      <c r="A7" s="236" t="s">
        <v>79</v>
      </c>
      <c r="B7" s="236"/>
      <c r="C7" s="236"/>
      <c r="D7" s="236"/>
      <c r="E7" s="236"/>
      <c r="F7" s="236"/>
      <c r="G7" s="236"/>
    </row>
    <row r="8" spans="1:7">
      <c r="A8" s="67">
        <v>3</v>
      </c>
      <c r="B8" s="15" t="s">
        <v>16</v>
      </c>
      <c r="C8" s="16"/>
      <c r="D8" s="42"/>
      <c r="E8" s="42"/>
      <c r="F8" s="26"/>
      <c r="G8" s="26"/>
    </row>
    <row r="9" spans="1:7" ht="15.75" thickBot="1">
      <c r="A9" s="164"/>
      <c r="B9" s="165" t="s">
        <v>247</v>
      </c>
      <c r="C9" s="165"/>
      <c r="D9" s="52"/>
      <c r="E9" s="52"/>
      <c r="F9" s="166" t="s">
        <v>12</v>
      </c>
      <c r="G9" s="166" t="s">
        <v>248</v>
      </c>
    </row>
    <row r="10" spans="1:7" ht="15.75" thickTop="1">
      <c r="A10" s="32"/>
      <c r="B10" s="17" t="s">
        <v>249</v>
      </c>
      <c r="C10" s="17"/>
      <c r="D10" s="44"/>
      <c r="E10" s="44"/>
      <c r="F10" s="26">
        <f>20289866+540000+64739526</f>
        <v>85569392</v>
      </c>
      <c r="G10" s="26">
        <f>70953804+272130635</f>
        <v>343084439</v>
      </c>
    </row>
    <row r="11" spans="1:7">
      <c r="A11" s="32"/>
      <c r="B11" s="17" t="s">
        <v>250</v>
      </c>
      <c r="C11" s="17"/>
      <c r="D11" s="44"/>
      <c r="E11" s="44"/>
      <c r="F11" s="26">
        <f>54916283015-F10</f>
        <v>54830713623</v>
      </c>
      <c r="G11" s="26">
        <f>[1]Balance!F14-[1]TM!G10</f>
        <v>45542456241</v>
      </c>
    </row>
    <row r="12" spans="1:7" ht="15.75" thickBot="1">
      <c r="A12" s="164"/>
      <c r="B12" s="165" t="s">
        <v>251</v>
      </c>
      <c r="C12" s="145"/>
      <c r="D12" s="167"/>
      <c r="E12" s="167"/>
      <c r="F12" s="47">
        <f>SUM(F10:F11)</f>
        <v>54916283015</v>
      </c>
      <c r="G12" s="47">
        <f>SUM(G10:G11)</f>
        <v>45885540680</v>
      </c>
    </row>
    <row r="13" spans="1:7" ht="15.75" thickTop="1">
      <c r="A13" s="67"/>
      <c r="B13" s="15"/>
      <c r="C13" s="16"/>
      <c r="D13" s="42"/>
      <c r="E13" s="42"/>
      <c r="F13" s="105"/>
      <c r="G13" s="105"/>
    </row>
    <row r="14" spans="1:7">
      <c r="A14" s="168">
        <v>4</v>
      </c>
      <c r="B14" s="237" t="s">
        <v>23</v>
      </c>
      <c r="C14" s="237"/>
      <c r="D14" s="237"/>
      <c r="E14" s="169"/>
      <c r="F14" s="170"/>
      <c r="G14" s="170"/>
    </row>
    <row r="15" spans="1:7" ht="15.75" thickBot="1">
      <c r="A15" s="171"/>
      <c r="B15" s="238" t="s">
        <v>247</v>
      </c>
      <c r="C15" s="238"/>
      <c r="D15" s="172"/>
      <c r="E15" s="172"/>
      <c r="F15" s="47" t="str">
        <f>+F9</f>
        <v>30/6/2013</v>
      </c>
      <c r="G15" s="166" t="str">
        <f>+G9</f>
        <v>31/3/2013</v>
      </c>
    </row>
    <row r="16" spans="1:7" ht="15.75" thickTop="1">
      <c r="A16" s="168"/>
      <c r="B16" s="17" t="s">
        <v>252</v>
      </c>
      <c r="C16" s="17"/>
      <c r="D16" s="44"/>
      <c r="E16" s="44"/>
      <c r="F16" s="88">
        <f>+G16</f>
        <v>4533025000</v>
      </c>
      <c r="G16" s="88">
        <v>4533025000</v>
      </c>
    </row>
    <row r="17" spans="1:7">
      <c r="A17" s="168"/>
      <c r="B17" s="17" t="s">
        <v>253</v>
      </c>
      <c r="C17" s="17"/>
      <c r="D17" s="44"/>
      <c r="E17" s="44"/>
      <c r="F17" s="88">
        <f>+G17</f>
        <v>2987200000</v>
      </c>
      <c r="G17" s="88">
        <v>2987200000</v>
      </c>
    </row>
    <row r="18" spans="1:7">
      <c r="A18" s="168"/>
      <c r="B18" s="17" t="s">
        <v>254</v>
      </c>
      <c r="C18" s="17"/>
      <c r="D18" s="44"/>
      <c r="E18" s="44"/>
      <c r="F18" s="88">
        <f>+G18</f>
        <v>1130000000</v>
      </c>
      <c r="G18" s="88">
        <v>1130000000</v>
      </c>
    </row>
    <row r="19" spans="1:7">
      <c r="A19" s="168"/>
      <c r="B19" s="17" t="s">
        <v>255</v>
      </c>
      <c r="C19" s="17"/>
      <c r="D19" s="44"/>
      <c r="E19" s="44"/>
      <c r="F19" s="88">
        <f>+G19</f>
        <v>701190000</v>
      </c>
      <c r="G19" s="88">
        <v>701190000</v>
      </c>
    </row>
    <row r="20" spans="1:7">
      <c r="A20" s="168"/>
      <c r="B20" s="17" t="s">
        <v>256</v>
      </c>
      <c r="C20" s="17"/>
      <c r="D20" s="44"/>
      <c r="E20" s="44"/>
      <c r="F20" s="88"/>
      <c r="G20" s="88"/>
    </row>
    <row r="21" spans="1:7">
      <c r="A21" s="168"/>
      <c r="B21" s="17" t="s">
        <v>257</v>
      </c>
      <c r="C21" s="17"/>
      <c r="D21" s="44"/>
      <c r="E21" s="44"/>
      <c r="F21" s="88">
        <f>+G21</f>
        <v>323900000</v>
      </c>
      <c r="G21" s="88">
        <v>323900000</v>
      </c>
    </row>
    <row r="22" spans="1:7">
      <c r="A22" s="168"/>
      <c r="B22" s="17" t="s">
        <v>258</v>
      </c>
      <c r="C22" s="17"/>
      <c r="D22" s="44"/>
      <c r="E22" s="44"/>
      <c r="F22" s="88">
        <v>999950000</v>
      </c>
      <c r="G22" s="88">
        <f>F22</f>
        <v>999950000</v>
      </c>
    </row>
    <row r="23" spans="1:7">
      <c r="A23" s="168"/>
      <c r="B23" s="17" t="s">
        <v>259</v>
      </c>
      <c r="C23" s="17"/>
      <c r="D23" s="44"/>
      <c r="E23" s="44"/>
      <c r="F23" s="88"/>
      <c r="G23" s="88"/>
    </row>
    <row r="24" spans="1:7">
      <c r="A24" s="168"/>
      <c r="B24" s="17" t="s">
        <v>260</v>
      </c>
      <c r="C24" s="17"/>
      <c r="D24" s="44"/>
      <c r="E24" s="44"/>
      <c r="F24" s="88">
        <v>413250000</v>
      </c>
      <c r="G24" s="88">
        <v>413250000</v>
      </c>
    </row>
    <row r="25" spans="1:7">
      <c r="A25" s="168"/>
      <c r="B25" s="17" t="s">
        <v>261</v>
      </c>
      <c r="C25" s="17"/>
      <c r="D25" s="44"/>
      <c r="E25" s="44"/>
      <c r="F25" s="88">
        <v>8865500000</v>
      </c>
      <c r="G25" s="88">
        <v>8865500000</v>
      </c>
    </row>
    <row r="26" spans="1:7">
      <c r="A26" s="168"/>
      <c r="B26" s="17" t="s">
        <v>262</v>
      </c>
      <c r="C26" s="17"/>
      <c r="D26" s="44"/>
      <c r="E26" s="44"/>
      <c r="F26" s="88">
        <v>150000000</v>
      </c>
      <c r="G26" s="88">
        <v>150000000</v>
      </c>
    </row>
    <row r="27" spans="1:7">
      <c r="A27" s="168"/>
      <c r="B27" s="17" t="s">
        <v>263</v>
      </c>
      <c r="C27" s="17"/>
      <c r="D27" s="44"/>
      <c r="E27" s="44"/>
      <c r="F27" s="88">
        <v>6607000</v>
      </c>
      <c r="G27" s="88">
        <v>6607000</v>
      </c>
    </row>
    <row r="28" spans="1:7" ht="15.75" thickBot="1">
      <c r="A28" s="171"/>
      <c r="B28" s="238" t="s">
        <v>251</v>
      </c>
      <c r="C28" s="238"/>
      <c r="D28" s="173"/>
      <c r="E28" s="173"/>
      <c r="F28" s="47">
        <f>SUM(F16:F27)</f>
        <v>20110622000</v>
      </c>
      <c r="G28" s="47">
        <f>SUM(G16:G27)</f>
        <v>20110622000</v>
      </c>
    </row>
    <row r="29" spans="1:7" ht="15.75" thickTop="1">
      <c r="A29" s="168"/>
      <c r="B29" s="174"/>
      <c r="C29" s="175"/>
      <c r="D29" s="169"/>
      <c r="E29" s="169"/>
      <c r="F29" s="105"/>
      <c r="G29" s="105"/>
    </row>
    <row r="30" spans="1:7">
      <c r="A30" s="168">
        <v>5</v>
      </c>
      <c r="B30" s="15" t="s">
        <v>24</v>
      </c>
      <c r="C30" s="16"/>
      <c r="D30" s="42"/>
      <c r="E30" s="42"/>
      <c r="F30" s="105"/>
      <c r="G30" s="105"/>
    </row>
    <row r="31" spans="1:7" ht="15.75" thickBot="1">
      <c r="A31" s="164"/>
      <c r="B31" s="165" t="s">
        <v>247</v>
      </c>
      <c r="C31" s="145"/>
      <c r="D31" s="167"/>
      <c r="E31" s="167"/>
      <c r="F31" s="47" t="str">
        <f>+F15</f>
        <v>30/6/2013</v>
      </c>
      <c r="G31" s="166" t="str">
        <f>G15</f>
        <v>31/3/2013</v>
      </c>
    </row>
    <row r="32" spans="1:7" ht="15.75" thickTop="1">
      <c r="A32" s="32"/>
      <c r="B32" s="17" t="s">
        <v>264</v>
      </c>
      <c r="C32" s="17"/>
      <c r="D32" s="44"/>
      <c r="E32" s="44"/>
      <c r="F32" s="88">
        <f>+G35</f>
        <v>2742193900</v>
      </c>
      <c r="G32" s="88">
        <f>-[1]Balance!F20</f>
        <v>2742193900</v>
      </c>
    </row>
    <row r="33" spans="1:7">
      <c r="A33" s="32"/>
      <c r="B33" s="17" t="s">
        <v>265</v>
      </c>
      <c r="C33" s="17"/>
      <c r="D33" s="44"/>
      <c r="E33" s="44"/>
      <c r="F33" s="88">
        <v>0</v>
      </c>
      <c r="G33" s="88">
        <v>0</v>
      </c>
    </row>
    <row r="34" spans="1:7">
      <c r="A34" s="32"/>
      <c r="B34" s="17" t="s">
        <v>266</v>
      </c>
      <c r="C34" s="17"/>
      <c r="D34" s="44"/>
      <c r="E34" s="44"/>
      <c r="F34" s="88">
        <v>0</v>
      </c>
      <c r="G34" s="88">
        <v>0</v>
      </c>
    </row>
    <row r="35" spans="1:7" ht="15.75" thickBot="1">
      <c r="A35" s="164"/>
      <c r="B35" s="165" t="s">
        <v>267</v>
      </c>
      <c r="C35" s="145"/>
      <c r="D35" s="167"/>
      <c r="E35" s="167"/>
      <c r="F35" s="47">
        <f>SUM(F32:F34)</f>
        <v>2742193900</v>
      </c>
      <c r="G35" s="47">
        <f>SUM(G32:G34)</f>
        <v>2742193900</v>
      </c>
    </row>
    <row r="36" spans="1:7" ht="15.75" thickTop="1">
      <c r="A36" s="67"/>
      <c r="B36" s="98"/>
      <c r="C36" s="16"/>
      <c r="D36" s="42"/>
      <c r="E36" s="42"/>
      <c r="F36" s="105"/>
      <c r="G36" s="105"/>
    </row>
    <row r="37" spans="1:7">
      <c r="A37" s="67">
        <v>6</v>
      </c>
      <c r="B37" s="239" t="s">
        <v>268</v>
      </c>
      <c r="C37" s="239"/>
      <c r="D37" s="239"/>
      <c r="E37" s="239"/>
      <c r="F37" s="41"/>
      <c r="G37" s="41"/>
    </row>
    <row r="38" spans="1:7" ht="15.75" thickBot="1">
      <c r="A38" s="164"/>
      <c r="B38" s="165" t="s">
        <v>247</v>
      </c>
      <c r="C38" s="176"/>
      <c r="D38" s="177"/>
      <c r="E38" s="177"/>
      <c r="F38" s="47" t="str">
        <f>+F31</f>
        <v>30/6/2013</v>
      </c>
      <c r="G38" s="47" t="str">
        <f>+G15</f>
        <v>31/3/2013</v>
      </c>
    </row>
    <row r="39" spans="1:7" ht="15.75" thickTop="1">
      <c r="A39" s="32"/>
      <c r="B39" s="17" t="s">
        <v>269</v>
      </c>
      <c r="C39" s="17"/>
      <c r="D39" s="44"/>
      <c r="E39" s="44"/>
      <c r="F39" s="26">
        <v>678500000</v>
      </c>
      <c r="G39" s="26">
        <v>678500000</v>
      </c>
    </row>
    <row r="40" spans="1:7">
      <c r="A40" s="32"/>
      <c r="B40" s="17" t="s">
        <v>270</v>
      </c>
      <c r="C40" s="17"/>
      <c r="D40" s="44"/>
      <c r="E40" s="44"/>
      <c r="F40" s="26">
        <v>38765911120</v>
      </c>
      <c r="G40" s="26">
        <v>38765911120</v>
      </c>
    </row>
    <row r="41" spans="1:7">
      <c r="A41" s="32"/>
      <c r="B41" s="17" t="s">
        <v>271</v>
      </c>
      <c r="C41" s="17"/>
      <c r="D41" s="44"/>
      <c r="E41" s="44"/>
      <c r="F41" s="26">
        <v>787847197</v>
      </c>
      <c r="G41" s="26">
        <v>764409201</v>
      </c>
    </row>
    <row r="42" spans="1:7" ht="15.75" thickBot="1">
      <c r="A42" s="164"/>
      <c r="B42" s="165" t="s">
        <v>267</v>
      </c>
      <c r="C42" s="145"/>
      <c r="D42" s="167"/>
      <c r="E42" s="167"/>
      <c r="F42" s="47">
        <f>SUM(F39:F41)</f>
        <v>40232258317</v>
      </c>
      <c r="G42" s="47">
        <f>SUM(G39:G41)</f>
        <v>40208820321</v>
      </c>
    </row>
    <row r="43" spans="1:7" ht="15.75" thickTop="1">
      <c r="A43" s="32"/>
      <c r="B43" s="17"/>
      <c r="C43" s="17"/>
      <c r="D43" s="44"/>
      <c r="E43" s="44"/>
      <c r="F43" s="26"/>
      <c r="G43" s="26"/>
    </row>
    <row r="44" spans="1:7">
      <c r="A44" s="67">
        <v>7</v>
      </c>
      <c r="B44" s="48" t="s">
        <v>43</v>
      </c>
      <c r="C44" s="48"/>
      <c r="D44" s="178"/>
      <c r="E44" s="178"/>
      <c r="F44" s="22"/>
      <c r="G44" s="22"/>
    </row>
    <row r="45" spans="1:7" ht="15.75" thickBot="1">
      <c r="A45" s="164"/>
      <c r="B45" s="176" t="s">
        <v>247</v>
      </c>
      <c r="C45" s="176"/>
      <c r="D45" s="177" t="s">
        <v>272</v>
      </c>
      <c r="E45" s="177" t="s">
        <v>273</v>
      </c>
      <c r="F45" s="47" t="s">
        <v>274</v>
      </c>
      <c r="G45" s="47" t="s">
        <v>267</v>
      </c>
    </row>
    <row r="46" spans="1:7" ht="15.75" thickTop="1">
      <c r="A46" s="32"/>
      <c r="B46" s="17" t="s">
        <v>275</v>
      </c>
      <c r="C46" s="17"/>
      <c r="D46" s="44">
        <f>[1]Balance!F35</f>
        <v>0</v>
      </c>
      <c r="E46" s="44">
        <f>[1]Balance!E35-[1]Balance!F35</f>
        <v>158533818</v>
      </c>
      <c r="F46" s="26"/>
      <c r="G46" s="26">
        <f>+D46+E46-F46</f>
        <v>158533818</v>
      </c>
    </row>
    <row r="47" spans="1:7" ht="15.75" thickBot="1">
      <c r="A47" s="164"/>
      <c r="B47" s="165" t="s">
        <v>267</v>
      </c>
      <c r="C47" s="176"/>
      <c r="D47" s="177">
        <f>SUM(D46:D46)</f>
        <v>0</v>
      </c>
      <c r="E47" s="177">
        <f>SUM(E46:E46)</f>
        <v>158533818</v>
      </c>
      <c r="F47" s="177">
        <f>SUM(F46:F46)</f>
        <v>0</v>
      </c>
      <c r="G47" s="177">
        <f>SUM(G46:G46)</f>
        <v>158533818</v>
      </c>
    </row>
    <row r="48" spans="1:7" ht="15.75" thickTop="1">
      <c r="A48" s="32"/>
      <c r="B48" s="17"/>
      <c r="C48" s="17"/>
      <c r="D48" s="44"/>
      <c r="E48" s="44"/>
      <c r="F48" s="26"/>
      <c r="G48" s="26"/>
    </row>
    <row r="49" spans="1:7">
      <c r="A49" s="67">
        <v>8</v>
      </c>
      <c r="B49" s="48" t="s">
        <v>42</v>
      </c>
      <c r="C49" s="48"/>
      <c r="D49" s="178"/>
      <c r="E49" s="178"/>
      <c r="F49" s="22"/>
      <c r="G49" s="22"/>
    </row>
    <row r="50" spans="1:7" ht="15.75" thickBot="1">
      <c r="A50" s="164"/>
      <c r="B50" s="176" t="s">
        <v>247</v>
      </c>
      <c r="C50" s="176"/>
      <c r="D50" s="177"/>
      <c r="E50" s="177"/>
      <c r="F50" s="47" t="str">
        <f>+F31</f>
        <v>30/6/2013</v>
      </c>
      <c r="G50" s="47" t="str">
        <f>+G31</f>
        <v>31/3/2013</v>
      </c>
    </row>
    <row r="51" spans="1:7" ht="15.75" thickTop="1">
      <c r="A51" s="32"/>
      <c r="B51" s="17" t="s">
        <v>276</v>
      </c>
      <c r="C51" s="17"/>
      <c r="D51" s="44"/>
      <c r="E51" s="44"/>
      <c r="F51" s="26">
        <v>16244319749</v>
      </c>
      <c r="G51" s="26">
        <f>13755179749-G52</f>
        <v>12645179749</v>
      </c>
    </row>
    <row r="52" spans="1:7">
      <c r="A52" s="32"/>
      <c r="B52" s="17" t="s">
        <v>277</v>
      </c>
      <c r="C52" s="17"/>
      <c r="D52" s="44"/>
      <c r="E52" s="44"/>
      <c r="F52" s="26">
        <v>1110000000</v>
      </c>
      <c r="G52" s="26">
        <v>1110000000</v>
      </c>
    </row>
    <row r="53" spans="1:7" ht="15.75" thickBot="1">
      <c r="A53" s="164"/>
      <c r="B53" s="165" t="s">
        <v>267</v>
      </c>
      <c r="C53" s="145"/>
      <c r="D53" s="167"/>
      <c r="E53" s="167"/>
      <c r="F53" s="47">
        <f>SUM(F50:F52)</f>
        <v>17354319749</v>
      </c>
      <c r="G53" s="47">
        <f>SUM(G51:G52)</f>
        <v>13755179749</v>
      </c>
    </row>
    <row r="54" spans="1:7" ht="15.75" thickTop="1">
      <c r="A54" s="67"/>
      <c r="B54" s="98"/>
      <c r="C54" s="16"/>
      <c r="D54" s="42"/>
      <c r="E54" s="42"/>
      <c r="F54" s="105"/>
      <c r="G54" s="105"/>
    </row>
    <row r="55" spans="1:7">
      <c r="A55" s="67">
        <v>9</v>
      </c>
      <c r="B55" s="48" t="s">
        <v>278</v>
      </c>
      <c r="C55" s="48"/>
      <c r="D55" s="178"/>
      <c r="E55" s="178"/>
      <c r="F55" s="22"/>
      <c r="G55" s="22"/>
    </row>
    <row r="56" spans="1:7" ht="30" thickBot="1">
      <c r="A56" s="179"/>
      <c r="B56" s="179" t="s">
        <v>247</v>
      </c>
      <c r="C56" s="179"/>
      <c r="D56" s="180" t="s">
        <v>279</v>
      </c>
      <c r="E56" s="180" t="s">
        <v>280</v>
      </c>
      <c r="F56" s="180" t="s">
        <v>281</v>
      </c>
      <c r="G56" s="180" t="s">
        <v>251</v>
      </c>
    </row>
    <row r="57" spans="1:7" ht="15.75" thickTop="1">
      <c r="A57" s="67"/>
      <c r="B57" s="48" t="s">
        <v>282</v>
      </c>
      <c r="C57" s="48"/>
      <c r="D57" s="178"/>
      <c r="E57" s="178"/>
      <c r="F57" s="22"/>
      <c r="G57" s="22"/>
    </row>
    <row r="58" spans="1:7">
      <c r="A58" s="32"/>
      <c r="B58" s="17" t="s">
        <v>272</v>
      </c>
      <c r="C58" s="17"/>
      <c r="D58" s="77">
        <v>416620045</v>
      </c>
      <c r="E58" s="77">
        <v>1537360605</v>
      </c>
      <c r="F58" s="77">
        <v>101675228</v>
      </c>
      <c r="G58" s="73">
        <f>C58+D58+E58+F58</f>
        <v>2055655878</v>
      </c>
    </row>
    <row r="59" spans="1:7">
      <c r="A59" s="32"/>
      <c r="B59" s="17" t="s">
        <v>283</v>
      </c>
      <c r="C59" s="17"/>
      <c r="D59" s="44"/>
      <c r="E59" s="44"/>
      <c r="F59" s="26"/>
      <c r="G59" s="73">
        <f>C59+D59+E59+F59</f>
        <v>0</v>
      </c>
    </row>
    <row r="60" spans="1:7">
      <c r="A60" s="32"/>
      <c r="B60" s="17" t="s">
        <v>284</v>
      </c>
      <c r="C60" s="17"/>
      <c r="D60" s="77">
        <v>0</v>
      </c>
      <c r="E60" s="44"/>
      <c r="F60" s="26"/>
      <c r="G60" s="73">
        <f>C60+D60+E60+F60</f>
        <v>0</v>
      </c>
    </row>
    <row r="61" spans="1:7" ht="15.75" thickBot="1">
      <c r="A61" s="164"/>
      <c r="B61" s="176" t="s">
        <v>267</v>
      </c>
      <c r="C61" s="176"/>
      <c r="D61" s="167">
        <f>SUM(D56:D60)</f>
        <v>416620045</v>
      </c>
      <c r="E61" s="167">
        <f>SUM(E56:E60)</f>
        <v>1537360605</v>
      </c>
      <c r="F61" s="167">
        <f>SUM(F56:F60)</f>
        <v>101675228</v>
      </c>
      <c r="G61" s="52">
        <f>C61+D61+E61+F61</f>
        <v>2055655878</v>
      </c>
    </row>
    <row r="62" spans="1:7" ht="15.75" thickTop="1">
      <c r="A62" s="67"/>
      <c r="B62" s="48" t="s">
        <v>285</v>
      </c>
      <c r="C62" s="48"/>
      <c r="D62" s="178"/>
      <c r="E62" s="178"/>
      <c r="F62" s="22"/>
      <c r="G62" s="22"/>
    </row>
    <row r="63" spans="1:7">
      <c r="A63" s="32"/>
      <c r="B63" s="17" t="s">
        <v>272</v>
      </c>
      <c r="C63" s="17"/>
      <c r="D63" s="77">
        <v>102173381</v>
      </c>
      <c r="E63" s="77">
        <v>610622445</v>
      </c>
      <c r="F63" s="181">
        <v>65394243</v>
      </c>
      <c r="G63" s="73">
        <f>C63+D63+E63+F63</f>
        <v>778190069</v>
      </c>
    </row>
    <row r="64" spans="1:7">
      <c r="A64" s="32"/>
      <c r="B64" s="17" t="s">
        <v>286</v>
      </c>
      <c r="C64" s="17"/>
      <c r="D64" s="77">
        <f>33718336+1500000</f>
        <v>35218336</v>
      </c>
      <c r="E64" s="77">
        <v>76868030</v>
      </c>
      <c r="F64" s="77">
        <v>13214318</v>
      </c>
      <c r="G64" s="73">
        <f>C64+D64+E64+F64</f>
        <v>125300684</v>
      </c>
    </row>
    <row r="65" spans="1:7">
      <c r="A65" s="32"/>
      <c r="B65" s="17" t="s">
        <v>287</v>
      </c>
      <c r="C65" s="17"/>
      <c r="D65" s="77"/>
      <c r="E65" s="44"/>
      <c r="F65" s="26"/>
      <c r="G65" s="26"/>
    </row>
    <row r="66" spans="1:7" ht="15.75" thickBot="1">
      <c r="A66" s="164"/>
      <c r="B66" s="176" t="s">
        <v>267</v>
      </c>
      <c r="C66" s="176"/>
      <c r="D66" s="167">
        <f>SUM(D63:D65)</f>
        <v>137391717</v>
      </c>
      <c r="E66" s="167">
        <f>SUM(E63:E65)</f>
        <v>687490475</v>
      </c>
      <c r="F66" s="167">
        <f>SUM(F63:F65)</f>
        <v>78608561</v>
      </c>
      <c r="G66" s="52">
        <f>C66+D66+E66+F66</f>
        <v>903490753</v>
      </c>
    </row>
    <row r="67" spans="1:7" ht="15.75" thickTop="1">
      <c r="A67" s="67"/>
      <c r="B67" s="48" t="s">
        <v>288</v>
      </c>
      <c r="C67" s="48"/>
      <c r="D67" s="178"/>
      <c r="E67" s="178"/>
      <c r="F67" s="22"/>
      <c r="G67" s="22"/>
    </row>
    <row r="68" spans="1:7">
      <c r="A68" s="32"/>
      <c r="B68" s="17" t="s">
        <v>272</v>
      </c>
      <c r="C68" s="17"/>
      <c r="D68" s="73">
        <f>+D58-D63</f>
        <v>314446664</v>
      </c>
      <c r="E68" s="73">
        <f>+E58-E63</f>
        <v>926738160</v>
      </c>
      <c r="F68" s="73">
        <f>+F58-F63</f>
        <v>36280985</v>
      </c>
      <c r="G68" s="73">
        <f>+G58-G63</f>
        <v>1277465809</v>
      </c>
    </row>
    <row r="69" spans="1:7" ht="15.75" thickBot="1">
      <c r="A69" s="164"/>
      <c r="B69" s="176" t="s">
        <v>267</v>
      </c>
      <c r="C69" s="176"/>
      <c r="D69" s="52">
        <f>+D61-D66</f>
        <v>279228328</v>
      </c>
      <c r="E69" s="52">
        <f>+E61-E66</f>
        <v>849870130</v>
      </c>
      <c r="F69" s="52">
        <f>+F61-F66</f>
        <v>23066667</v>
      </c>
      <c r="G69" s="52">
        <f>+G61-G66</f>
        <v>1152165125</v>
      </c>
    </row>
    <row r="70" spans="1:7" ht="15.75" thickTop="1">
      <c r="A70" s="32"/>
      <c r="B70" s="17"/>
      <c r="C70" s="17"/>
      <c r="D70" s="44"/>
      <c r="E70" s="44"/>
      <c r="F70" s="26"/>
      <c r="G70" s="26"/>
    </row>
    <row r="71" spans="1:7">
      <c r="A71" s="67">
        <v>10</v>
      </c>
      <c r="B71" s="48" t="s">
        <v>289</v>
      </c>
      <c r="C71" s="48"/>
      <c r="D71" s="178"/>
      <c r="E71" s="178"/>
      <c r="F71" s="22"/>
      <c r="G71" s="22"/>
    </row>
    <row r="72" spans="1:7" ht="15.75" thickBot="1">
      <c r="A72" s="164"/>
      <c r="B72" s="176" t="s">
        <v>247</v>
      </c>
      <c r="C72" s="176"/>
      <c r="D72" s="177"/>
      <c r="E72" s="177"/>
      <c r="F72" s="47" t="s">
        <v>290</v>
      </c>
      <c r="G72" s="47" t="s">
        <v>251</v>
      </c>
    </row>
    <row r="73" spans="1:7" ht="15.75" thickTop="1">
      <c r="A73" s="67"/>
      <c r="B73" s="48" t="s">
        <v>282</v>
      </c>
      <c r="C73" s="48"/>
      <c r="D73" s="178"/>
      <c r="E73" s="178"/>
      <c r="F73" s="22"/>
      <c r="G73" s="22"/>
    </row>
    <row r="74" spans="1:7">
      <c r="A74" s="32"/>
      <c r="B74" s="17" t="s">
        <v>272</v>
      </c>
      <c r="C74" s="17"/>
      <c r="D74" s="44"/>
      <c r="E74" s="44"/>
      <c r="F74" s="26">
        <v>75888000</v>
      </c>
      <c r="G74" s="26">
        <f>+F74</f>
        <v>75888000</v>
      </c>
    </row>
    <row r="75" spans="1:7">
      <c r="A75" s="32"/>
      <c r="B75" s="17" t="s">
        <v>283</v>
      </c>
      <c r="C75" s="17"/>
      <c r="D75" s="44"/>
      <c r="E75" s="44"/>
      <c r="F75" s="26"/>
      <c r="G75" s="26">
        <f t="shared" ref="G75:G87" si="0">+F75</f>
        <v>0</v>
      </c>
    </row>
    <row r="76" spans="1:7">
      <c r="A76" s="32"/>
      <c r="B76" s="17" t="s">
        <v>291</v>
      </c>
      <c r="C76" s="17"/>
      <c r="D76" s="44"/>
      <c r="E76" s="44"/>
      <c r="F76" s="26"/>
      <c r="G76" s="26">
        <f t="shared" si="0"/>
        <v>0</v>
      </c>
    </row>
    <row r="77" spans="1:7">
      <c r="A77" s="32"/>
      <c r="B77" s="17" t="s">
        <v>292</v>
      </c>
      <c r="C77" s="17"/>
      <c r="D77" s="44"/>
      <c r="E77" s="44"/>
      <c r="F77" s="26"/>
      <c r="G77" s="26">
        <f t="shared" si="0"/>
        <v>0</v>
      </c>
    </row>
    <row r="78" spans="1:7">
      <c r="A78" s="32"/>
      <c r="B78" s="17" t="s">
        <v>284</v>
      </c>
      <c r="C78" s="17"/>
      <c r="D78" s="44"/>
      <c r="E78" s="44"/>
      <c r="F78" s="26"/>
      <c r="G78" s="26">
        <f t="shared" si="0"/>
        <v>0</v>
      </c>
    </row>
    <row r="79" spans="1:7" ht="15.75" thickBot="1">
      <c r="A79" s="164"/>
      <c r="B79" s="176" t="s">
        <v>267</v>
      </c>
      <c r="C79" s="176"/>
      <c r="D79" s="177"/>
      <c r="E79" s="177"/>
      <c r="F79" s="47">
        <f>+SUM(F74:F78)</f>
        <v>75888000</v>
      </c>
      <c r="G79" s="47">
        <f t="shared" si="0"/>
        <v>75888000</v>
      </c>
    </row>
    <row r="80" spans="1:7" ht="15.75" thickTop="1">
      <c r="A80" s="67"/>
      <c r="B80" s="48" t="s">
        <v>285</v>
      </c>
      <c r="C80" s="48"/>
      <c r="D80" s="178"/>
      <c r="E80" s="178"/>
      <c r="F80" s="22"/>
      <c r="G80" s="22">
        <f t="shared" si="0"/>
        <v>0</v>
      </c>
    </row>
    <row r="81" spans="1:7">
      <c r="A81" s="32"/>
      <c r="B81" s="17" t="s">
        <v>272</v>
      </c>
      <c r="C81" s="17"/>
      <c r="D81" s="44"/>
      <c r="E81" s="44"/>
      <c r="F81" s="26">
        <v>70999000</v>
      </c>
      <c r="G81" s="26">
        <f t="shared" si="0"/>
        <v>70999000</v>
      </c>
    </row>
    <row r="82" spans="1:7">
      <c r="A82" s="32"/>
      <c r="B82" s="17" t="s">
        <v>286</v>
      </c>
      <c r="C82" s="17"/>
      <c r="D82" s="44"/>
      <c r="E82" s="44"/>
      <c r="F82" s="26">
        <v>916778</v>
      </c>
      <c r="G82" s="26">
        <f t="shared" si="0"/>
        <v>916778</v>
      </c>
    </row>
    <row r="83" spans="1:7">
      <c r="A83" s="32"/>
      <c r="B83" s="17" t="s">
        <v>287</v>
      </c>
      <c r="C83" s="17"/>
      <c r="D83" s="44"/>
      <c r="E83" s="44"/>
      <c r="F83" s="26"/>
      <c r="G83" s="26">
        <f t="shared" si="0"/>
        <v>0</v>
      </c>
    </row>
    <row r="84" spans="1:7" ht="15.75" thickBot="1">
      <c r="A84" s="164"/>
      <c r="B84" s="176" t="s">
        <v>267</v>
      </c>
      <c r="C84" s="176"/>
      <c r="D84" s="177"/>
      <c r="E84" s="177"/>
      <c r="F84" s="47">
        <f>F81+F82</f>
        <v>71915778</v>
      </c>
      <c r="G84" s="47">
        <f>+F84</f>
        <v>71915778</v>
      </c>
    </row>
    <row r="85" spans="1:7" ht="15.75" thickTop="1">
      <c r="A85" s="67"/>
      <c r="B85" s="48" t="s">
        <v>288</v>
      </c>
      <c r="C85" s="48"/>
      <c r="D85" s="178"/>
      <c r="E85" s="178"/>
      <c r="F85" s="22"/>
      <c r="G85" s="22">
        <f t="shared" si="0"/>
        <v>0</v>
      </c>
    </row>
    <row r="86" spans="1:7">
      <c r="A86" s="32"/>
      <c r="B86" s="17" t="s">
        <v>272</v>
      </c>
      <c r="C86" s="17"/>
      <c r="D86" s="44"/>
      <c r="E86" s="44"/>
      <c r="F86" s="26">
        <f>+F74-F81</f>
        <v>4889000</v>
      </c>
      <c r="G86" s="26">
        <f t="shared" si="0"/>
        <v>4889000</v>
      </c>
    </row>
    <row r="87" spans="1:7" ht="15.75" thickBot="1">
      <c r="A87" s="164"/>
      <c r="B87" s="176" t="s">
        <v>267</v>
      </c>
      <c r="C87" s="176"/>
      <c r="D87" s="177"/>
      <c r="E87" s="177"/>
      <c r="F87" s="47">
        <f>+F79-F84</f>
        <v>3972222</v>
      </c>
      <c r="G87" s="47">
        <f t="shared" si="0"/>
        <v>3972222</v>
      </c>
    </row>
    <row r="88" spans="1:7" ht="15.75" thickTop="1">
      <c r="A88" s="32"/>
      <c r="B88" s="17"/>
      <c r="C88" s="17"/>
      <c r="D88" s="44"/>
      <c r="E88" s="44"/>
      <c r="F88" s="26"/>
      <c r="G88" s="26"/>
    </row>
    <row r="89" spans="1:7">
      <c r="A89" s="67">
        <v>11</v>
      </c>
      <c r="B89" s="48" t="s">
        <v>66</v>
      </c>
      <c r="C89" s="48"/>
      <c r="D89" s="178"/>
      <c r="E89" s="178"/>
      <c r="F89" s="22"/>
      <c r="G89" s="22"/>
    </row>
    <row r="90" spans="1:7" ht="30" thickBot="1">
      <c r="A90" s="164"/>
      <c r="B90" s="176" t="s">
        <v>247</v>
      </c>
      <c r="C90" s="176"/>
      <c r="D90" s="177" t="s">
        <v>272</v>
      </c>
      <c r="E90" s="180" t="s">
        <v>293</v>
      </c>
      <c r="F90" s="180" t="s">
        <v>294</v>
      </c>
      <c r="G90" s="180" t="s">
        <v>267</v>
      </c>
    </row>
    <row r="91" spans="1:7" ht="15.75" thickTop="1">
      <c r="A91" s="17" t="s">
        <v>295</v>
      </c>
      <c r="B91" s="17"/>
      <c r="C91" s="17"/>
      <c r="D91" s="26">
        <v>131855721769</v>
      </c>
      <c r="E91" s="182"/>
      <c r="F91" s="182"/>
      <c r="G91" s="26">
        <f>D91+E91-F91</f>
        <v>131855721769</v>
      </c>
    </row>
    <row r="92" spans="1:7">
      <c r="A92" s="17" t="s">
        <v>296</v>
      </c>
      <c r="B92" s="17"/>
      <c r="C92" s="17"/>
      <c r="D92" s="26">
        <v>37602121398</v>
      </c>
      <c r="E92" s="183">
        <f>90218182+8400000</f>
        <v>98618182</v>
      </c>
      <c r="F92" s="182">
        <v>500000000</v>
      </c>
      <c r="G92" s="26">
        <f t="shared" ref="G92:G101" si="1">D92+E92-F92</f>
        <v>37200739580</v>
      </c>
    </row>
    <row r="93" spans="1:7">
      <c r="A93" s="17" t="s">
        <v>297</v>
      </c>
      <c r="B93" s="17"/>
      <c r="C93" s="17"/>
      <c r="D93" s="26">
        <v>13101899431</v>
      </c>
      <c r="E93" s="182"/>
      <c r="F93" s="182"/>
      <c r="G93" s="26">
        <f t="shared" si="1"/>
        <v>13101899431</v>
      </c>
    </row>
    <row r="94" spans="1:7">
      <c r="A94" s="17" t="s">
        <v>298</v>
      </c>
      <c r="B94" s="17"/>
      <c r="C94" s="17"/>
      <c r="D94" s="26">
        <v>5346271091</v>
      </c>
      <c r="E94" s="44"/>
      <c r="F94" s="182"/>
      <c r="G94" s="26">
        <f t="shared" si="1"/>
        <v>5346271091</v>
      </c>
    </row>
    <row r="95" spans="1:7">
      <c r="A95" s="17" t="s">
        <v>299</v>
      </c>
      <c r="B95" s="17"/>
      <c r="C95" s="17"/>
      <c r="D95" s="26">
        <v>42225124596</v>
      </c>
      <c r="E95" s="44">
        <v>890909091</v>
      </c>
      <c r="F95" s="182"/>
      <c r="G95" s="26">
        <f t="shared" si="1"/>
        <v>43116033687</v>
      </c>
    </row>
    <row r="96" spans="1:7">
      <c r="A96" s="17" t="s">
        <v>300</v>
      </c>
      <c r="B96" s="17"/>
      <c r="C96" s="17"/>
      <c r="D96" s="26">
        <v>4642676471</v>
      </c>
      <c r="E96" s="182"/>
      <c r="F96" s="182">
        <v>18220181</v>
      </c>
      <c r="G96" s="26">
        <f t="shared" si="1"/>
        <v>4624456290</v>
      </c>
    </row>
    <row r="97" spans="1:7">
      <c r="A97" s="17" t="s">
        <v>301</v>
      </c>
      <c r="B97" s="17"/>
      <c r="C97" s="17"/>
      <c r="D97" s="26">
        <v>2599021126</v>
      </c>
      <c r="E97" s="182">
        <f>151000000+20000000</f>
        <v>171000000</v>
      </c>
      <c r="F97" s="182"/>
      <c r="G97" s="26">
        <f t="shared" si="1"/>
        <v>2770021126</v>
      </c>
    </row>
    <row r="98" spans="1:7">
      <c r="A98" s="17" t="s">
        <v>302</v>
      </c>
      <c r="B98" s="17"/>
      <c r="C98" s="17"/>
      <c r="D98" s="26">
        <v>277895148</v>
      </c>
      <c r="E98" s="182">
        <f>14569982+9115436</f>
        <v>23685418</v>
      </c>
      <c r="F98" s="182">
        <v>5454545</v>
      </c>
      <c r="G98" s="26">
        <f t="shared" si="1"/>
        <v>296126021</v>
      </c>
    </row>
    <row r="99" spans="1:7">
      <c r="A99" s="17" t="s">
        <v>303</v>
      </c>
      <c r="B99" s="17"/>
      <c r="C99" s="17"/>
      <c r="D99" s="26">
        <v>1116806976</v>
      </c>
      <c r="E99" s="182">
        <v>12000000</v>
      </c>
      <c r="F99" s="182"/>
      <c r="G99" s="26">
        <f t="shared" si="1"/>
        <v>1128806976</v>
      </c>
    </row>
    <row r="100" spans="1:7">
      <c r="A100" s="17" t="s">
        <v>304</v>
      </c>
      <c r="B100" s="17"/>
      <c r="C100" s="17"/>
      <c r="D100" s="26">
        <v>1454715681</v>
      </c>
      <c r="E100" s="182">
        <v>176917003</v>
      </c>
      <c r="F100" s="182"/>
      <c r="G100" s="26">
        <f t="shared" si="1"/>
        <v>1631632684</v>
      </c>
    </row>
    <row r="101" spans="1:7">
      <c r="A101" s="17" t="s">
        <v>305</v>
      </c>
      <c r="B101" s="17"/>
      <c r="C101" s="17"/>
      <c r="D101" s="26">
        <v>1055955176</v>
      </c>
      <c r="E101" s="44">
        <v>353572977</v>
      </c>
      <c r="F101" s="182">
        <v>3181818</v>
      </c>
      <c r="G101" s="26">
        <f t="shared" si="1"/>
        <v>1406346335</v>
      </c>
    </row>
    <row r="102" spans="1:7" ht="15.75" thickBot="1">
      <c r="A102" s="164"/>
      <c r="B102" s="176" t="s">
        <v>306</v>
      </c>
      <c r="C102" s="176"/>
      <c r="D102" s="177">
        <f>SUM(D91:D101)</f>
        <v>241278208863</v>
      </c>
      <c r="E102" s="177">
        <f>SUM(E91:E101)</f>
        <v>1726702671</v>
      </c>
      <c r="F102" s="177">
        <f>SUM(F91:F101)</f>
        <v>526856544</v>
      </c>
      <c r="G102" s="177">
        <f>SUM(G91:G101)</f>
        <v>242478054990</v>
      </c>
    </row>
    <row r="103" spans="1:7" ht="15.75" thickTop="1">
      <c r="A103" s="32"/>
      <c r="B103" s="17"/>
      <c r="C103" s="17"/>
      <c r="D103" s="44"/>
      <c r="E103" s="44"/>
      <c r="F103" s="26"/>
      <c r="G103" s="26"/>
    </row>
    <row r="104" spans="1:7">
      <c r="A104" s="67">
        <v>12</v>
      </c>
      <c r="B104" s="48" t="s">
        <v>307</v>
      </c>
      <c r="C104" s="48"/>
      <c r="D104" s="178"/>
      <c r="E104" s="178"/>
      <c r="F104" s="22"/>
      <c r="G104" s="22"/>
    </row>
    <row r="105" spans="1:7">
      <c r="A105" s="184"/>
      <c r="B105" s="232" t="s">
        <v>247</v>
      </c>
      <c r="C105" s="232"/>
      <c r="D105" s="232"/>
      <c r="E105" s="234" t="s">
        <v>308</v>
      </c>
      <c r="F105" s="234" t="s">
        <v>309</v>
      </c>
      <c r="G105" s="234"/>
    </row>
    <row r="106" spans="1:7" ht="15.75" thickBot="1">
      <c r="A106" s="185"/>
      <c r="B106" s="233"/>
      <c r="C106" s="233"/>
      <c r="D106" s="233"/>
      <c r="E106" s="235"/>
      <c r="F106" s="186" t="str">
        <f>+F50</f>
        <v>30/6/2013</v>
      </c>
      <c r="G106" s="186" t="str">
        <f>+G50</f>
        <v>31/3/2013</v>
      </c>
    </row>
    <row r="107" spans="1:7" ht="15.75" thickTop="1">
      <c r="A107" s="32"/>
      <c r="B107" s="17" t="s">
        <v>310</v>
      </c>
      <c r="C107" s="17"/>
      <c r="D107" s="44"/>
      <c r="E107" s="187">
        <v>0.85</v>
      </c>
      <c r="F107" s="26"/>
      <c r="G107" s="26"/>
    </row>
    <row r="108" spans="1:7">
      <c r="A108" s="32"/>
      <c r="B108" s="17" t="s">
        <v>311</v>
      </c>
      <c r="C108" s="17"/>
      <c r="D108" s="44"/>
      <c r="E108" s="187">
        <v>1</v>
      </c>
      <c r="F108" s="26"/>
      <c r="G108" s="26">
        <v>0</v>
      </c>
    </row>
    <row r="109" spans="1:7" ht="15.75" thickBot="1">
      <c r="A109" s="164"/>
      <c r="B109" s="176" t="s">
        <v>251</v>
      </c>
      <c r="C109" s="176"/>
      <c r="D109" s="177"/>
      <c r="E109" s="177"/>
      <c r="F109" s="47">
        <f>+SUM(F107:F108)</f>
        <v>0</v>
      </c>
      <c r="G109" s="47">
        <f>+G107</f>
        <v>0</v>
      </c>
    </row>
    <row r="110" spans="1:7" ht="15.75" thickTop="1">
      <c r="A110" s="32"/>
      <c r="B110" s="17"/>
      <c r="C110" s="17"/>
      <c r="D110" s="44"/>
      <c r="E110" s="44"/>
      <c r="F110" s="26"/>
      <c r="G110" s="26"/>
    </row>
    <row r="111" spans="1:7">
      <c r="A111" s="67">
        <v>13</v>
      </c>
      <c r="B111" s="48" t="s">
        <v>312</v>
      </c>
      <c r="C111" s="48"/>
      <c r="D111" s="178"/>
      <c r="E111" s="178"/>
      <c r="F111" s="22"/>
      <c r="G111" s="22"/>
    </row>
    <row r="112" spans="1:7">
      <c r="A112" s="184"/>
      <c r="B112" s="232" t="s">
        <v>247</v>
      </c>
      <c r="C112" s="232"/>
      <c r="D112" s="232"/>
      <c r="E112" s="234" t="s">
        <v>308</v>
      </c>
      <c r="F112" s="234" t="s">
        <v>309</v>
      </c>
      <c r="G112" s="234"/>
    </row>
    <row r="113" spans="1:7" ht="15.75" thickBot="1">
      <c r="A113" s="185"/>
      <c r="B113" s="233"/>
      <c r="C113" s="233"/>
      <c r="D113" s="233"/>
      <c r="E113" s="235"/>
      <c r="F113" s="188" t="str">
        <f>+F106</f>
        <v>30/6/2013</v>
      </c>
      <c r="G113" s="188" t="str">
        <f>+G106</f>
        <v>31/3/2013</v>
      </c>
    </row>
    <row r="114" spans="1:7" ht="15.75" thickTop="1">
      <c r="A114" s="32"/>
      <c r="B114" s="17" t="s">
        <v>313</v>
      </c>
      <c r="C114" s="17"/>
      <c r="D114" s="44"/>
      <c r="E114" s="187">
        <v>0.42</v>
      </c>
      <c r="F114" s="26">
        <v>4518096000</v>
      </c>
      <c r="G114" s="26">
        <v>0</v>
      </c>
    </row>
    <row r="115" spans="1:7">
      <c r="A115" s="32"/>
      <c r="B115" s="17" t="s">
        <v>314</v>
      </c>
      <c r="C115" s="17"/>
      <c r="D115" s="44"/>
      <c r="E115" s="187">
        <v>0.25</v>
      </c>
      <c r="F115" s="26">
        <v>340000000</v>
      </c>
      <c r="G115" s="26">
        <v>340000000</v>
      </c>
    </row>
    <row r="116" spans="1:7">
      <c r="A116" s="32"/>
      <c r="B116" s="17" t="s">
        <v>315</v>
      </c>
      <c r="C116" s="17"/>
      <c r="D116" s="44"/>
      <c r="E116" s="187">
        <v>0.23</v>
      </c>
      <c r="F116" s="26">
        <v>575000000</v>
      </c>
      <c r="G116" s="26">
        <v>575000000</v>
      </c>
    </row>
    <row r="117" spans="1:7" ht="15.75" thickBot="1">
      <c r="A117" s="164"/>
      <c r="B117" s="176" t="s">
        <v>251</v>
      </c>
      <c r="C117" s="176"/>
      <c r="D117" s="177"/>
      <c r="E117" s="177"/>
      <c r="F117" s="47">
        <f>+SUM(F114:F116)</f>
        <v>5433096000</v>
      </c>
      <c r="G117" s="47">
        <f>+SUM(G114:G116)</f>
        <v>915000000</v>
      </c>
    </row>
    <row r="118" spans="1:7" ht="15.75" thickTop="1">
      <c r="A118" s="32"/>
      <c r="B118" s="17"/>
      <c r="C118" s="17"/>
      <c r="D118" s="44"/>
      <c r="E118" s="44"/>
      <c r="F118" s="26"/>
      <c r="G118" s="26"/>
    </row>
    <row r="119" spans="1:7">
      <c r="A119" s="67">
        <v>14</v>
      </c>
      <c r="B119" s="48" t="s">
        <v>71</v>
      </c>
      <c r="C119" s="48"/>
      <c r="D119" s="178"/>
      <c r="E119" s="178"/>
      <c r="F119" s="22"/>
      <c r="G119" s="22"/>
    </row>
    <row r="120" spans="1:7" ht="15.75" thickBot="1">
      <c r="A120" s="164"/>
      <c r="B120" s="176" t="s">
        <v>247</v>
      </c>
      <c r="C120" s="176"/>
      <c r="D120" s="177"/>
      <c r="E120" s="177" t="s">
        <v>316</v>
      </c>
      <c r="F120" s="47" t="str">
        <f>+F106</f>
        <v>30/6/2013</v>
      </c>
      <c r="G120" s="47" t="str">
        <f>+G106</f>
        <v>31/3/2013</v>
      </c>
    </row>
    <row r="121" spans="1:7" ht="15.75" thickTop="1">
      <c r="A121" s="32"/>
      <c r="B121" s="17" t="s">
        <v>317</v>
      </c>
      <c r="C121" s="17"/>
      <c r="D121" s="44"/>
      <c r="E121" s="44"/>
      <c r="F121" s="26">
        <v>40334400000</v>
      </c>
      <c r="G121" s="26">
        <v>40334400000</v>
      </c>
    </row>
    <row r="122" spans="1:7">
      <c r="A122" s="32"/>
      <c r="B122" s="17" t="s">
        <v>318</v>
      </c>
      <c r="C122" s="17"/>
      <c r="D122" s="44"/>
      <c r="E122" s="44"/>
      <c r="F122" s="26">
        <v>5597500000</v>
      </c>
      <c r="G122" s="26">
        <v>5597500000</v>
      </c>
    </row>
    <row r="123" spans="1:7" ht="15.75" thickBot="1">
      <c r="A123" s="164"/>
      <c r="B123" s="176" t="s">
        <v>251</v>
      </c>
      <c r="C123" s="176"/>
      <c r="D123" s="177"/>
      <c r="E123" s="177"/>
      <c r="F123" s="47">
        <f>SUM(F120:F122)</f>
        <v>45931900000</v>
      </c>
      <c r="G123" s="47">
        <f>SUM(G120:G122)</f>
        <v>45931900000</v>
      </c>
    </row>
    <row r="124" spans="1:7" ht="15.75" thickTop="1">
      <c r="A124" s="32"/>
      <c r="B124" s="17"/>
      <c r="C124" s="17"/>
      <c r="D124" s="44"/>
      <c r="E124" s="44"/>
      <c r="F124" s="26"/>
      <c r="G124" s="26"/>
    </row>
    <row r="125" spans="1:7">
      <c r="A125" s="67">
        <v>15</v>
      </c>
      <c r="B125" s="48" t="s">
        <v>319</v>
      </c>
      <c r="C125" s="48"/>
      <c r="D125" s="178"/>
      <c r="E125" s="178"/>
      <c r="F125" s="22"/>
      <c r="G125" s="22"/>
    </row>
    <row r="126" spans="1:7" ht="15.75" thickBot="1">
      <c r="A126" s="164"/>
      <c r="B126" s="176" t="s">
        <v>247</v>
      </c>
      <c r="C126" s="176"/>
      <c r="D126" s="177" t="s">
        <v>272</v>
      </c>
      <c r="E126" s="177" t="s">
        <v>283</v>
      </c>
      <c r="F126" s="47" t="s">
        <v>287</v>
      </c>
      <c r="G126" s="47" t="s">
        <v>267</v>
      </c>
    </row>
    <row r="127" spans="1:7" ht="15.75" thickTop="1">
      <c r="A127" s="67"/>
      <c r="B127" s="48" t="s">
        <v>44</v>
      </c>
      <c r="C127" s="48"/>
      <c r="D127" s="178"/>
      <c r="E127" s="178"/>
      <c r="F127" s="22"/>
      <c r="G127" s="22"/>
    </row>
    <row r="128" spans="1:7">
      <c r="A128" s="32"/>
      <c r="B128" s="17" t="s">
        <v>320</v>
      </c>
      <c r="C128" s="17"/>
      <c r="D128" s="44">
        <f>[1]Balance!F36</f>
        <v>2979107696</v>
      </c>
      <c r="E128" s="44">
        <f>[1]Balance!E36-[1]Balance!F36+9238194</f>
        <v>153384243</v>
      </c>
      <c r="F128" s="26">
        <v>9238194</v>
      </c>
      <c r="G128" s="26">
        <f>+D128+E128-F128</f>
        <v>3123253745</v>
      </c>
    </row>
    <row r="129" spans="1:7" ht="15.75" thickBot="1">
      <c r="A129" s="164"/>
      <c r="B129" s="176" t="s">
        <v>251</v>
      </c>
      <c r="C129" s="176"/>
      <c r="D129" s="177">
        <f>+D128</f>
        <v>2979107696</v>
      </c>
      <c r="E129" s="177">
        <f>+E128</f>
        <v>153384243</v>
      </c>
      <c r="F129" s="177">
        <f>+F128</f>
        <v>9238194</v>
      </c>
      <c r="G129" s="177">
        <f>+G128</f>
        <v>3123253745</v>
      </c>
    </row>
    <row r="130" spans="1:7" ht="15.75" thickTop="1">
      <c r="A130" s="67"/>
      <c r="B130" s="48" t="s">
        <v>321</v>
      </c>
      <c r="C130" s="48"/>
      <c r="D130" s="178"/>
      <c r="E130" s="178"/>
      <c r="F130" s="22"/>
      <c r="G130" s="22"/>
    </row>
    <row r="131" spans="1:7">
      <c r="A131" s="32"/>
      <c r="B131" s="17" t="s">
        <v>322</v>
      </c>
      <c r="C131" s="17"/>
      <c r="D131" s="44">
        <v>165319662</v>
      </c>
      <c r="E131" s="44">
        <v>96471112</v>
      </c>
      <c r="F131" s="26">
        <v>261790774</v>
      </c>
      <c r="G131" s="26">
        <f>+D131+E131-F131</f>
        <v>0</v>
      </c>
    </row>
    <row r="132" spans="1:7">
      <c r="A132" s="32"/>
      <c r="B132" s="17" t="s">
        <v>323</v>
      </c>
      <c r="C132" s="17"/>
      <c r="D132" s="44">
        <v>57915436</v>
      </c>
      <c r="E132" s="44"/>
      <c r="F132" s="26"/>
      <c r="G132" s="26">
        <f>+D132+E132-F132</f>
        <v>57915436</v>
      </c>
    </row>
    <row r="133" spans="1:7">
      <c r="A133" s="32"/>
      <c r="B133" s="17" t="s">
        <v>324</v>
      </c>
      <c r="C133" s="17"/>
      <c r="D133" s="26">
        <v>365051710</v>
      </c>
      <c r="E133" s="26">
        <f>111262001+6141375+3364952</f>
        <v>120768328</v>
      </c>
      <c r="F133" s="26">
        <f>355710132+7855375+3328502</f>
        <v>366894009</v>
      </c>
      <c r="G133" s="26">
        <f>+D133+E133-F133</f>
        <v>118926029</v>
      </c>
    </row>
    <row r="134" spans="1:7">
      <c r="A134" s="32"/>
      <c r="B134" s="17" t="s">
        <v>325</v>
      </c>
      <c r="C134" s="17"/>
      <c r="D134" s="44"/>
      <c r="E134" s="44"/>
      <c r="F134" s="26"/>
      <c r="G134" s="26">
        <f>+D134+E134-F134</f>
        <v>0</v>
      </c>
    </row>
    <row r="135" spans="1:7" ht="15.75" thickBot="1">
      <c r="A135" s="164"/>
      <c r="B135" s="176" t="s">
        <v>326</v>
      </c>
      <c r="C135" s="176"/>
      <c r="D135" s="177">
        <f>SUM(D132:D134)</f>
        <v>422967146</v>
      </c>
      <c r="E135" s="177">
        <f>SUM(E132:E134)</f>
        <v>120768328</v>
      </c>
      <c r="F135" s="177">
        <f>SUM(F132:F134)</f>
        <v>366894009</v>
      </c>
      <c r="G135" s="177">
        <f>SUM(G131:G134)</f>
        <v>176841465</v>
      </c>
    </row>
    <row r="136" spans="1:7" ht="15.75" thickTop="1">
      <c r="A136" s="32"/>
      <c r="B136" s="17"/>
      <c r="C136" s="17"/>
      <c r="D136" s="44"/>
      <c r="E136" s="44"/>
      <c r="F136" s="26"/>
      <c r="G136" s="26"/>
    </row>
    <row r="137" spans="1:7">
      <c r="A137" s="168" t="s">
        <v>327</v>
      </c>
      <c r="B137" s="48" t="s">
        <v>328</v>
      </c>
      <c r="C137" s="48"/>
      <c r="D137" s="178"/>
      <c r="E137" s="178"/>
      <c r="F137" s="22"/>
      <c r="G137" s="22"/>
    </row>
    <row r="138" spans="1:7">
      <c r="A138" s="32"/>
      <c r="B138" s="230" t="s">
        <v>329</v>
      </c>
      <c r="C138" s="230"/>
      <c r="D138" s="230"/>
      <c r="E138" s="230"/>
      <c r="F138" s="230"/>
      <c r="G138" s="230"/>
    </row>
    <row r="139" spans="1:7">
      <c r="A139" s="32"/>
      <c r="B139" s="17"/>
      <c r="C139" s="17"/>
      <c r="D139" s="44"/>
      <c r="E139" s="44"/>
      <c r="F139" s="26"/>
      <c r="G139" s="26"/>
    </row>
    <row r="140" spans="1:7">
      <c r="A140" s="168" t="s">
        <v>330</v>
      </c>
      <c r="B140" s="48" t="s">
        <v>331</v>
      </c>
      <c r="C140" s="48"/>
      <c r="D140" s="178"/>
      <c r="E140" s="178"/>
      <c r="F140" s="22"/>
      <c r="G140" s="22"/>
    </row>
    <row r="141" spans="1:7">
      <c r="A141" s="32"/>
      <c r="B141" s="17" t="s">
        <v>332</v>
      </c>
      <c r="C141" s="17"/>
      <c r="D141" s="44"/>
      <c r="E141" s="44"/>
      <c r="F141" s="26"/>
      <c r="G141" s="26"/>
    </row>
    <row r="142" spans="1:7">
      <c r="A142" s="32" t="s">
        <v>333</v>
      </c>
      <c r="B142" s="17" t="s">
        <v>334</v>
      </c>
      <c r="C142" s="17"/>
      <c r="D142" s="44"/>
      <c r="E142" s="44"/>
      <c r="F142" s="26"/>
      <c r="G142" s="26"/>
    </row>
    <row r="143" spans="1:7">
      <c r="A143" s="17"/>
      <c r="B143" s="231" t="s">
        <v>335</v>
      </c>
      <c r="C143" s="231"/>
      <c r="D143" s="231"/>
      <c r="E143" s="231"/>
      <c r="F143" s="231"/>
      <c r="G143" s="231"/>
    </row>
    <row r="144" spans="1:7">
      <c r="A144" s="32"/>
      <c r="B144" s="17"/>
      <c r="C144" s="17"/>
      <c r="D144" s="44"/>
      <c r="E144" s="44"/>
      <c r="F144" s="26"/>
      <c r="G144" s="26"/>
    </row>
    <row r="145" spans="1:7" ht="30" thickBot="1">
      <c r="A145" s="164"/>
      <c r="B145" s="176" t="s">
        <v>247</v>
      </c>
      <c r="C145" s="176"/>
      <c r="D145" s="177"/>
      <c r="E145" s="177"/>
      <c r="F145" s="47" t="s">
        <v>336</v>
      </c>
      <c r="G145" s="180" t="s">
        <v>337</v>
      </c>
    </row>
    <row r="146" spans="1:7" ht="15.75" thickTop="1">
      <c r="A146" s="67"/>
      <c r="B146" s="48" t="s">
        <v>338</v>
      </c>
      <c r="C146" s="48"/>
      <c r="D146" s="178"/>
      <c r="E146" s="178"/>
      <c r="F146" s="22">
        <f>[1]PLI!E28</f>
        <v>1237917257</v>
      </c>
      <c r="G146" s="22">
        <f>[1]PLI!G28</f>
        <v>2923389463</v>
      </c>
    </row>
    <row r="147" spans="1:7">
      <c r="A147" s="67"/>
      <c r="B147" s="48" t="s">
        <v>339</v>
      </c>
      <c r="C147" s="48"/>
      <c r="D147" s="178"/>
      <c r="E147" s="178"/>
      <c r="F147" s="22">
        <v>0</v>
      </c>
      <c r="G147" s="22">
        <v>0</v>
      </c>
    </row>
    <row r="148" spans="1:7">
      <c r="A148" s="32"/>
      <c r="B148" s="17" t="s">
        <v>340</v>
      </c>
      <c r="C148" s="17"/>
      <c r="D148" s="44"/>
      <c r="E148" s="44"/>
      <c r="F148" s="26">
        <v>-904455000</v>
      </c>
      <c r="G148" s="26">
        <v>0</v>
      </c>
    </row>
    <row r="149" spans="1:7">
      <c r="A149" s="67"/>
      <c r="B149" s="48" t="s">
        <v>341</v>
      </c>
      <c r="C149" s="48"/>
      <c r="D149" s="178"/>
      <c r="E149" s="178"/>
      <c r="F149" s="22">
        <f>SUM(F146:F148)</f>
        <v>333462257</v>
      </c>
      <c r="G149" s="22">
        <f>+G146+G147+G148</f>
        <v>2923389463</v>
      </c>
    </row>
    <row r="150" spans="1:7">
      <c r="A150" s="32"/>
      <c r="B150" s="17" t="s">
        <v>342</v>
      </c>
      <c r="C150" s="17"/>
      <c r="D150" s="44"/>
      <c r="E150" s="44"/>
      <c r="F150" s="26"/>
      <c r="G150" s="26">
        <f>F150</f>
        <v>0</v>
      </c>
    </row>
    <row r="151" spans="1:7">
      <c r="A151" s="67"/>
      <c r="B151" s="48" t="s">
        <v>343</v>
      </c>
      <c r="C151" s="48"/>
      <c r="D151" s="178"/>
      <c r="E151" s="178"/>
      <c r="F151" s="22">
        <f>F149+F150</f>
        <v>333462257</v>
      </c>
      <c r="G151" s="22">
        <f>G149+G150</f>
        <v>2923389463</v>
      </c>
    </row>
    <row r="152" spans="1:7">
      <c r="A152" s="32"/>
      <c r="B152" s="17" t="s">
        <v>344</v>
      </c>
      <c r="C152" s="17"/>
      <c r="D152" s="44"/>
      <c r="E152" s="44"/>
      <c r="F152" s="26">
        <f>[1]PLI!E30</f>
        <v>0</v>
      </c>
      <c r="G152" s="26">
        <f>G151*25%</f>
        <v>730847365.75</v>
      </c>
    </row>
    <row r="153" spans="1:7">
      <c r="A153" s="67"/>
      <c r="B153" s="48" t="s">
        <v>345</v>
      </c>
      <c r="C153" s="48"/>
      <c r="D153" s="178"/>
      <c r="E153" s="178"/>
      <c r="F153" s="22">
        <f>D132</f>
        <v>57915436</v>
      </c>
      <c r="G153" s="22">
        <v>5500000</v>
      </c>
    </row>
    <row r="154" spans="1:7">
      <c r="A154" s="32"/>
      <c r="B154" s="17" t="s">
        <v>346</v>
      </c>
      <c r="C154" s="17"/>
      <c r="D154" s="44"/>
      <c r="E154" s="44"/>
      <c r="F154" s="26">
        <v>0</v>
      </c>
      <c r="G154" s="26">
        <v>0</v>
      </c>
    </row>
    <row r="155" spans="1:7">
      <c r="A155" s="32"/>
      <c r="B155" s="17" t="s">
        <v>347</v>
      </c>
      <c r="C155" s="17"/>
      <c r="D155" s="44"/>
      <c r="E155" s="44"/>
      <c r="F155" s="26">
        <v>0</v>
      </c>
      <c r="G155" s="26">
        <v>0</v>
      </c>
    </row>
    <row r="156" spans="1:7" ht="15.75" thickBot="1">
      <c r="A156" s="164"/>
      <c r="B156" s="176" t="s">
        <v>348</v>
      </c>
      <c r="C156" s="176"/>
      <c r="D156" s="177"/>
      <c r="E156" s="177"/>
      <c r="F156" s="47">
        <f>F152+F153+F154-F155</f>
        <v>57915436</v>
      </c>
      <c r="G156" s="47">
        <f>G152+G153+G154-G155</f>
        <v>736347365.75</v>
      </c>
    </row>
    <row r="157" spans="1:7" ht="15.75" thickTop="1">
      <c r="A157" s="32"/>
      <c r="B157" s="17"/>
      <c r="C157" s="17"/>
      <c r="D157" s="44"/>
      <c r="E157" s="44"/>
      <c r="F157" s="26"/>
      <c r="G157" s="26"/>
    </row>
    <row r="158" spans="1:7">
      <c r="A158" s="67" t="s">
        <v>349</v>
      </c>
      <c r="B158" s="48" t="s">
        <v>350</v>
      </c>
      <c r="C158" s="48"/>
      <c r="D158" s="178"/>
      <c r="E158" s="178"/>
      <c r="F158" s="22"/>
      <c r="G158" s="22"/>
    </row>
    <row r="159" spans="1:7">
      <c r="A159" s="32"/>
      <c r="B159" s="230" t="s">
        <v>351</v>
      </c>
      <c r="C159" s="230"/>
      <c r="D159" s="230"/>
      <c r="E159" s="230"/>
      <c r="F159" s="230"/>
      <c r="G159" s="230"/>
    </row>
    <row r="160" spans="1:7">
      <c r="A160" s="32"/>
      <c r="B160" s="17"/>
      <c r="C160" s="17"/>
      <c r="D160" s="44"/>
      <c r="E160" s="44"/>
      <c r="F160" s="26"/>
      <c r="G160" s="26"/>
    </row>
    <row r="161" spans="1:7" ht="44.25" thickBot="1">
      <c r="A161" s="179"/>
      <c r="B161" s="179" t="s">
        <v>352</v>
      </c>
      <c r="C161" s="179"/>
      <c r="D161" s="180" t="s">
        <v>353</v>
      </c>
      <c r="E161" s="180" t="s">
        <v>354</v>
      </c>
      <c r="F161" s="180" t="s">
        <v>355</v>
      </c>
      <c r="G161" s="180" t="s">
        <v>356</v>
      </c>
    </row>
    <row r="162" spans="1:7" ht="15.75" thickTop="1">
      <c r="A162" s="32"/>
      <c r="B162" s="17" t="s">
        <v>357</v>
      </c>
      <c r="C162" s="17"/>
      <c r="D162" s="44">
        <v>-81339493603</v>
      </c>
      <c r="E162" s="44">
        <v>1866603754</v>
      </c>
      <c r="F162" s="26">
        <v>0</v>
      </c>
      <c r="G162" s="26">
        <f>D162+E162+F162</f>
        <v>-79472889849</v>
      </c>
    </row>
    <row r="163" spans="1:7" ht="15.75" thickBot="1">
      <c r="A163" s="164"/>
      <c r="B163" s="176" t="s">
        <v>326</v>
      </c>
      <c r="C163" s="176"/>
      <c r="D163" s="177">
        <f>D162</f>
        <v>-81339493603</v>
      </c>
      <c r="E163" s="177">
        <f>E162</f>
        <v>1866603754</v>
      </c>
      <c r="F163" s="177">
        <f>F162</f>
        <v>0</v>
      </c>
      <c r="G163" s="177">
        <f>G162</f>
        <v>-79472889849</v>
      </c>
    </row>
    <row r="164" spans="1:7" ht="15.75" thickTop="1">
      <c r="A164" s="189"/>
      <c r="B164" s="190"/>
      <c r="C164" s="190"/>
      <c r="D164" s="191"/>
      <c r="E164" s="191"/>
      <c r="F164" s="191"/>
      <c r="G164" s="191"/>
    </row>
    <row r="165" spans="1:7">
      <c r="A165" s="189"/>
      <c r="B165" s="190"/>
      <c r="C165" s="190"/>
      <c r="D165" s="191"/>
      <c r="E165" s="191"/>
      <c r="F165" s="191"/>
      <c r="G165" s="191"/>
    </row>
    <row r="166" spans="1:7">
      <c r="A166" s="189"/>
      <c r="B166" s="190"/>
      <c r="C166" s="190"/>
      <c r="D166" s="191"/>
      <c r="E166" s="191"/>
      <c r="F166" s="191"/>
      <c r="G166" s="191"/>
    </row>
    <row r="167" spans="1:7">
      <c r="A167" s="189"/>
      <c r="B167" s="190"/>
      <c r="C167" s="190"/>
      <c r="D167" s="191"/>
      <c r="E167" s="191"/>
      <c r="F167" s="191"/>
      <c r="G167" s="191"/>
    </row>
    <row r="168" spans="1:7">
      <c r="A168" s="189"/>
      <c r="B168" s="190"/>
      <c r="C168" s="190"/>
      <c r="D168" s="191"/>
      <c r="E168" s="191"/>
      <c r="F168" s="191"/>
      <c r="G168" s="191"/>
    </row>
    <row r="169" spans="1:7">
      <c r="A169" s="189"/>
      <c r="B169" s="190"/>
      <c r="C169" s="190"/>
      <c r="D169" s="191"/>
      <c r="E169" s="191"/>
      <c r="F169" s="191"/>
      <c r="G169" s="191"/>
    </row>
    <row r="170" spans="1:7">
      <c r="A170" s="189"/>
      <c r="B170" s="190"/>
      <c r="C170" s="190"/>
      <c r="D170" s="191"/>
      <c r="E170" s="191"/>
      <c r="F170" s="191"/>
      <c r="G170" s="191"/>
    </row>
    <row r="171" spans="1:7">
      <c r="A171" s="189"/>
      <c r="B171" s="190"/>
      <c r="C171" s="190"/>
      <c r="D171" s="191"/>
      <c r="E171" s="191"/>
      <c r="F171" s="191"/>
      <c r="G171" s="191"/>
    </row>
    <row r="172" spans="1:7">
      <c r="A172" s="189"/>
      <c r="B172" s="190"/>
      <c r="C172" s="190"/>
      <c r="D172" s="191"/>
      <c r="E172" s="191"/>
      <c r="F172" s="191"/>
      <c r="G172" s="191"/>
    </row>
    <row r="173" spans="1:7">
      <c r="A173" s="189"/>
      <c r="B173" s="190"/>
      <c r="C173" s="190"/>
      <c r="D173" s="191"/>
      <c r="E173" s="191"/>
      <c r="F173" s="191"/>
      <c r="G173" s="191"/>
    </row>
    <row r="174" spans="1:7">
      <c r="A174" s="189"/>
      <c r="B174" s="190"/>
      <c r="C174" s="190"/>
      <c r="D174" s="191"/>
      <c r="E174" s="191"/>
      <c r="F174" s="191"/>
      <c r="G174" s="191"/>
    </row>
    <row r="175" spans="1:7">
      <c r="A175" s="189"/>
      <c r="B175" s="190"/>
      <c r="C175" s="190"/>
      <c r="D175" s="191"/>
      <c r="E175" s="191"/>
      <c r="F175" s="191"/>
      <c r="G175" s="191"/>
    </row>
    <row r="176" spans="1:7">
      <c r="A176" s="189"/>
      <c r="B176" s="190"/>
      <c r="C176" s="190"/>
      <c r="D176" s="191"/>
      <c r="E176" s="191"/>
      <c r="F176" s="191"/>
      <c r="G176" s="191"/>
    </row>
    <row r="177" spans="1:7">
      <c r="A177" s="189"/>
      <c r="B177" s="190"/>
      <c r="C177" s="190"/>
      <c r="D177" s="191"/>
      <c r="E177" s="191"/>
      <c r="F177" s="191"/>
      <c r="G177" s="191"/>
    </row>
    <row r="178" spans="1:7">
      <c r="A178" s="189"/>
      <c r="B178" s="190"/>
      <c r="C178" s="190"/>
      <c r="D178" s="191"/>
      <c r="E178" s="191"/>
      <c r="F178" s="191"/>
      <c r="G178" s="191"/>
    </row>
    <row r="179" spans="1:7">
      <c r="A179" s="189"/>
      <c r="B179" s="190"/>
      <c r="C179" s="190"/>
      <c r="D179" s="191"/>
      <c r="E179" s="191"/>
      <c r="F179" s="191"/>
      <c r="G179" s="191"/>
    </row>
    <row r="180" spans="1:7">
      <c r="A180" s="189"/>
      <c r="B180" s="190"/>
      <c r="C180" s="190"/>
      <c r="D180" s="191"/>
      <c r="E180" s="191"/>
      <c r="F180" s="191"/>
      <c r="G180" s="191"/>
    </row>
    <row r="181" spans="1:7">
      <c r="A181" s="189"/>
      <c r="B181" s="190"/>
      <c r="C181" s="190"/>
      <c r="D181" s="191"/>
      <c r="E181" s="191"/>
      <c r="F181" s="191"/>
      <c r="G181" s="191"/>
    </row>
    <row r="182" spans="1:7">
      <c r="A182" s="189"/>
      <c r="B182" s="190"/>
      <c r="C182" s="190"/>
      <c r="D182" s="191"/>
      <c r="E182" s="191"/>
      <c r="F182" s="191"/>
      <c r="G182" s="191"/>
    </row>
    <row r="183" spans="1:7">
      <c r="A183" s="189"/>
      <c r="B183" s="190"/>
      <c r="C183" s="190"/>
      <c r="D183" s="191"/>
      <c r="E183" s="191"/>
      <c r="F183" s="191"/>
      <c r="G183" s="191"/>
    </row>
    <row r="184" spans="1:7">
      <c r="A184" s="189"/>
      <c r="B184" s="190"/>
      <c r="C184" s="190"/>
      <c r="D184" s="191"/>
      <c r="E184" s="191"/>
      <c r="F184" s="191"/>
      <c r="G184" s="191"/>
    </row>
    <row r="185" spans="1:7">
      <c r="A185" s="189"/>
      <c r="B185" s="190"/>
      <c r="C185" s="190"/>
      <c r="D185" s="191"/>
      <c r="E185" s="191"/>
      <c r="F185" s="191"/>
      <c r="G185" s="191"/>
    </row>
    <row r="186" spans="1:7">
      <c r="A186" s="189"/>
      <c r="B186" s="190"/>
      <c r="C186" s="190"/>
      <c r="D186" s="191"/>
      <c r="E186" s="191"/>
      <c r="F186" s="191"/>
      <c r="G186" s="191"/>
    </row>
    <row r="187" spans="1:7">
      <c r="A187" s="189"/>
      <c r="B187" s="190"/>
      <c r="C187" s="190"/>
      <c r="D187" s="191"/>
      <c r="E187" s="191"/>
      <c r="F187" s="191"/>
      <c r="G187" s="191"/>
    </row>
    <row r="188" spans="1:7">
      <c r="A188" s="189"/>
      <c r="B188" s="190"/>
      <c r="C188" s="190"/>
      <c r="D188" s="191"/>
      <c r="E188" s="191"/>
      <c r="F188" s="191"/>
      <c r="G188" s="191"/>
    </row>
    <row r="189" spans="1:7">
      <c r="A189" s="189"/>
      <c r="B189" s="190"/>
      <c r="C189" s="190"/>
      <c r="D189" s="191"/>
      <c r="E189" s="191"/>
      <c r="F189" s="191"/>
      <c r="G189" s="191"/>
    </row>
    <row r="190" spans="1:7">
      <c r="A190" s="189"/>
      <c r="B190" s="190"/>
      <c r="C190" s="190"/>
      <c r="D190" s="191"/>
      <c r="E190" s="191"/>
      <c r="F190" s="191"/>
      <c r="G190" s="191"/>
    </row>
    <row r="191" spans="1:7">
      <c r="A191" s="189"/>
      <c r="B191" s="190"/>
      <c r="C191" s="190"/>
      <c r="D191" s="191"/>
      <c r="E191" s="191"/>
      <c r="F191" s="191"/>
      <c r="G191" s="191"/>
    </row>
    <row r="192" spans="1:7">
      <c r="A192" s="189"/>
      <c r="B192" s="190"/>
      <c r="C192" s="190"/>
      <c r="D192" s="191"/>
      <c r="E192" s="191"/>
      <c r="F192" s="191"/>
      <c r="G192" s="191"/>
    </row>
    <row r="193" spans="1:7">
      <c r="A193" s="189"/>
      <c r="B193" s="190"/>
      <c r="C193" s="190"/>
      <c r="D193" s="191"/>
      <c r="E193" s="191"/>
      <c r="F193" s="191"/>
      <c r="G193" s="191"/>
    </row>
    <row r="194" spans="1:7">
      <c r="A194" s="189"/>
      <c r="B194" s="190"/>
      <c r="C194" s="190"/>
      <c r="D194" s="191"/>
      <c r="E194" s="191"/>
      <c r="F194" s="191"/>
      <c r="G194" s="191"/>
    </row>
    <row r="195" spans="1:7">
      <c r="A195" s="189"/>
      <c r="B195" s="190"/>
      <c r="C195" s="190"/>
      <c r="D195" s="191"/>
      <c r="E195" s="191"/>
      <c r="F195" s="191"/>
      <c r="G195" s="191"/>
    </row>
    <row r="196" spans="1:7">
      <c r="A196" s="189"/>
      <c r="B196" s="190"/>
      <c r="C196" s="190"/>
      <c r="D196" s="191"/>
      <c r="E196" s="191"/>
      <c r="F196" s="191"/>
      <c r="G196" s="191"/>
    </row>
    <row r="197" spans="1:7">
      <c r="A197" s="189"/>
      <c r="B197" s="190"/>
      <c r="C197" s="190"/>
      <c r="D197" s="191"/>
      <c r="E197" s="191"/>
      <c r="F197" s="191"/>
      <c r="G197" s="191"/>
    </row>
    <row r="198" spans="1:7">
      <c r="A198" s="189"/>
      <c r="B198" s="190"/>
      <c r="C198" s="190"/>
      <c r="D198" s="191"/>
      <c r="E198" s="191"/>
      <c r="F198" s="191"/>
      <c r="G198" s="191"/>
    </row>
    <row r="199" spans="1:7">
      <c r="A199" s="189"/>
      <c r="B199" s="190"/>
      <c r="C199" s="190"/>
      <c r="D199" s="191"/>
      <c r="E199" s="191"/>
      <c r="F199" s="191"/>
      <c r="G199" s="191"/>
    </row>
    <row r="200" spans="1:7">
      <c r="A200" s="189"/>
      <c r="B200" s="190"/>
      <c r="C200" s="190"/>
      <c r="D200" s="191"/>
      <c r="E200" s="191"/>
      <c r="F200" s="191"/>
      <c r="G200" s="191"/>
    </row>
    <row r="201" spans="1:7">
      <c r="A201" s="189"/>
      <c r="B201" s="190"/>
      <c r="C201" s="190"/>
      <c r="D201" s="191"/>
      <c r="E201" s="191"/>
      <c r="F201" s="191"/>
      <c r="G201" s="191"/>
    </row>
    <row r="202" spans="1:7">
      <c r="A202" s="189"/>
      <c r="B202" s="190"/>
      <c r="C202" s="190"/>
      <c r="D202" s="191"/>
      <c r="E202" s="191"/>
      <c r="F202" s="191"/>
      <c r="G202" s="191"/>
    </row>
    <row r="203" spans="1:7">
      <c r="A203" s="189"/>
      <c r="B203" s="190"/>
      <c r="C203" s="190"/>
      <c r="D203" s="191"/>
      <c r="E203" s="191"/>
      <c r="F203" s="191"/>
      <c r="G203" s="191"/>
    </row>
    <row r="204" spans="1:7">
      <c r="A204" s="189"/>
      <c r="B204" s="190"/>
      <c r="C204" s="190"/>
      <c r="D204" s="191"/>
      <c r="E204" s="191"/>
      <c r="F204" s="191"/>
      <c r="G204" s="191"/>
    </row>
    <row r="205" spans="1:7">
      <c r="A205" s="189"/>
      <c r="B205" s="190"/>
      <c r="C205" s="190"/>
      <c r="D205" s="191"/>
      <c r="E205" s="191"/>
      <c r="F205" s="191"/>
      <c r="G205" s="191"/>
    </row>
    <row r="206" spans="1:7">
      <c r="A206" s="189"/>
      <c r="B206" s="190"/>
      <c r="C206" s="190"/>
      <c r="D206" s="191"/>
      <c r="E206" s="191"/>
      <c r="F206" s="191"/>
      <c r="G206" s="191"/>
    </row>
    <row r="207" spans="1:7">
      <c r="A207" s="189"/>
      <c r="B207" s="190"/>
      <c r="C207" s="190"/>
      <c r="D207" s="191"/>
      <c r="E207" s="191"/>
      <c r="F207" s="191"/>
      <c r="G207" s="191"/>
    </row>
    <row r="208" spans="1:7">
      <c r="A208" s="189"/>
      <c r="B208" s="190"/>
      <c r="C208" s="190"/>
      <c r="D208" s="191"/>
      <c r="E208" s="191"/>
      <c r="F208" s="191"/>
      <c r="G208" s="191"/>
    </row>
    <row r="209" spans="1:7">
      <c r="A209" s="189"/>
      <c r="B209" s="190"/>
      <c r="C209" s="190"/>
      <c r="D209" s="191"/>
      <c r="E209" s="191"/>
      <c r="F209" s="191"/>
      <c r="G209" s="191"/>
    </row>
    <row r="210" spans="1:7">
      <c r="A210" s="189"/>
      <c r="B210" s="190"/>
      <c r="C210" s="190"/>
      <c r="D210" s="191"/>
      <c r="E210" s="191"/>
      <c r="F210" s="191"/>
      <c r="G210" s="191"/>
    </row>
    <row r="211" spans="1:7">
      <c r="A211" s="189"/>
      <c r="B211" s="190"/>
      <c r="C211" s="190"/>
      <c r="D211" s="191"/>
      <c r="E211" s="191"/>
      <c r="F211" s="191"/>
      <c r="G211" s="191"/>
    </row>
    <row r="212" spans="1:7">
      <c r="A212" s="189"/>
      <c r="B212" s="190"/>
      <c r="C212" s="190"/>
      <c r="D212" s="191"/>
      <c r="E212" s="191"/>
      <c r="F212" s="191"/>
      <c r="G212" s="191"/>
    </row>
    <row r="213" spans="1:7">
      <c r="A213" s="189"/>
      <c r="B213" s="190"/>
      <c r="C213" s="190"/>
      <c r="D213" s="191"/>
      <c r="E213" s="191"/>
      <c r="F213" s="191"/>
      <c r="G213" s="191"/>
    </row>
    <row r="214" spans="1:7">
      <c r="A214" s="189"/>
      <c r="B214" s="190"/>
      <c r="C214" s="190"/>
      <c r="D214" s="191"/>
      <c r="E214" s="191"/>
      <c r="F214" s="191"/>
      <c r="G214" s="191"/>
    </row>
    <row r="215" spans="1:7">
      <c r="A215" s="168" t="s">
        <v>358</v>
      </c>
      <c r="B215" s="48" t="s">
        <v>359</v>
      </c>
      <c r="C215" s="48"/>
      <c r="D215" s="178"/>
      <c r="E215" s="178"/>
      <c r="F215" s="22"/>
      <c r="G215" s="22"/>
    </row>
    <row r="216" spans="1:7" ht="15.75" thickBot="1">
      <c r="A216" s="164"/>
      <c r="B216" s="176" t="s">
        <v>247</v>
      </c>
      <c r="C216" s="176"/>
      <c r="D216" s="177"/>
      <c r="E216" s="177"/>
      <c r="F216" s="47" t="s">
        <v>3</v>
      </c>
      <c r="G216" s="47" t="s">
        <v>357</v>
      </c>
    </row>
    <row r="217" spans="1:7" ht="15.75" thickTop="1">
      <c r="A217" s="32"/>
      <c r="B217" s="17" t="s">
        <v>360</v>
      </c>
      <c r="C217" s="17"/>
      <c r="D217" s="44"/>
      <c r="E217" s="44"/>
      <c r="F217" s="26">
        <v>264000000000</v>
      </c>
      <c r="G217" s="26">
        <f>+F217</f>
        <v>264000000000</v>
      </c>
    </row>
    <row r="218" spans="1:7">
      <c r="A218" s="32"/>
      <c r="B218" s="17" t="s">
        <v>361</v>
      </c>
      <c r="C218" s="17"/>
      <c r="D218" s="44"/>
      <c r="E218" s="44"/>
      <c r="F218" s="26">
        <v>0</v>
      </c>
      <c r="G218" s="26">
        <v>0</v>
      </c>
    </row>
    <row r="219" spans="1:7" ht="15.75" thickBot="1">
      <c r="A219" s="164"/>
      <c r="B219" s="176" t="s">
        <v>362</v>
      </c>
      <c r="C219" s="176"/>
      <c r="D219" s="177"/>
      <c r="E219" s="177"/>
      <c r="F219" s="47">
        <f>+F218+F217</f>
        <v>264000000000</v>
      </c>
      <c r="G219" s="47">
        <f>+G218+G217</f>
        <v>264000000000</v>
      </c>
    </row>
    <row r="220" spans="1:7" ht="15.75" thickTop="1">
      <c r="A220" s="32"/>
      <c r="B220" s="17" t="s">
        <v>363</v>
      </c>
      <c r="C220" s="17"/>
      <c r="D220" s="44"/>
      <c r="E220" s="44"/>
      <c r="F220" s="26">
        <v>0</v>
      </c>
      <c r="G220" s="26">
        <v>0</v>
      </c>
    </row>
    <row r="221" spans="1:7">
      <c r="A221" s="32"/>
      <c r="B221" s="17"/>
      <c r="C221" s="17"/>
      <c r="D221" s="44"/>
      <c r="E221" s="44"/>
      <c r="F221" s="26"/>
      <c r="G221" s="26"/>
    </row>
    <row r="222" spans="1:7">
      <c r="A222" s="168" t="s">
        <v>364</v>
      </c>
      <c r="B222" s="48" t="s">
        <v>365</v>
      </c>
      <c r="C222" s="48"/>
      <c r="D222" s="178"/>
      <c r="E222" s="178"/>
      <c r="F222" s="22"/>
      <c r="G222" s="22"/>
    </row>
    <row r="223" spans="1:7" ht="15.75" thickBot="1">
      <c r="A223" s="164"/>
      <c r="B223" s="176" t="s">
        <v>247</v>
      </c>
      <c r="C223" s="176"/>
      <c r="D223" s="177"/>
      <c r="E223" s="177"/>
      <c r="F223" s="47" t="str">
        <f>+F106</f>
        <v>30/6/2013</v>
      </c>
      <c r="G223" s="47" t="str">
        <f>+G106</f>
        <v>31/3/2013</v>
      </c>
    </row>
    <row r="224" spans="1:7" ht="15.75" thickTop="1">
      <c r="A224" s="32"/>
      <c r="B224" s="17" t="s">
        <v>366</v>
      </c>
      <c r="C224" s="17"/>
      <c r="D224" s="44"/>
      <c r="E224" s="44"/>
      <c r="F224" s="26">
        <v>50000000</v>
      </c>
      <c r="G224" s="26">
        <f>+F224</f>
        <v>50000000</v>
      </c>
    </row>
    <row r="225" spans="1:7">
      <c r="A225" s="32"/>
      <c r="B225" s="17" t="s">
        <v>367</v>
      </c>
      <c r="C225" s="17"/>
      <c r="D225" s="44"/>
      <c r="E225" s="44"/>
      <c r="F225" s="26">
        <v>26400000</v>
      </c>
      <c r="G225" s="26">
        <f>+F225</f>
        <v>26400000</v>
      </c>
    </row>
    <row r="226" spans="1:7">
      <c r="A226" s="192"/>
      <c r="B226" s="150"/>
      <c r="C226" s="150" t="s">
        <v>368</v>
      </c>
      <c r="D226" s="107"/>
      <c r="E226" s="107"/>
      <c r="F226" s="152">
        <f>+F225</f>
        <v>26400000</v>
      </c>
      <c r="G226" s="152">
        <f>+F226</f>
        <v>26400000</v>
      </c>
    </row>
    <row r="227" spans="1:7">
      <c r="A227" s="32"/>
      <c r="B227" s="17" t="s">
        <v>369</v>
      </c>
      <c r="C227" s="17"/>
      <c r="D227" s="44"/>
      <c r="E227" s="44"/>
      <c r="F227" s="26">
        <f>+F225</f>
        <v>26400000</v>
      </c>
      <c r="G227" s="26">
        <f>+F227</f>
        <v>26400000</v>
      </c>
    </row>
    <row r="228" spans="1:7">
      <c r="A228" s="192"/>
      <c r="B228" s="150"/>
      <c r="C228" s="150" t="s">
        <v>368</v>
      </c>
      <c r="D228" s="107"/>
      <c r="E228" s="107"/>
      <c r="F228" s="152">
        <f>+F226</f>
        <v>26400000</v>
      </c>
      <c r="G228" s="152">
        <f>+F228</f>
        <v>26400000</v>
      </c>
    </row>
    <row r="229" spans="1:7">
      <c r="A229" s="32"/>
      <c r="B229" s="17"/>
      <c r="C229" s="17"/>
      <c r="D229" s="44"/>
      <c r="E229" s="44"/>
      <c r="F229" s="26"/>
      <c r="G229" s="26"/>
    </row>
    <row r="230" spans="1:7">
      <c r="A230" s="32"/>
      <c r="B230" s="17" t="s">
        <v>370</v>
      </c>
      <c r="C230" s="17"/>
      <c r="D230" s="193" t="s">
        <v>371</v>
      </c>
      <c r="E230" s="44"/>
      <c r="F230" s="17"/>
      <c r="G230" s="26"/>
    </row>
    <row r="231" spans="1:7">
      <c r="A231" s="32"/>
      <c r="B231" s="17" t="s">
        <v>372</v>
      </c>
      <c r="C231" s="17"/>
      <c r="D231" s="44"/>
      <c r="E231" s="44"/>
      <c r="F231" s="26"/>
      <c r="G231" s="26"/>
    </row>
    <row r="232" spans="1:7">
      <c r="A232" s="32"/>
      <c r="B232" s="17"/>
      <c r="C232" s="17"/>
      <c r="D232" s="44"/>
      <c r="E232" s="44"/>
      <c r="F232" s="26"/>
      <c r="G232" s="26"/>
    </row>
    <row r="233" spans="1:7">
      <c r="A233" s="67">
        <v>17</v>
      </c>
      <c r="B233" s="48" t="s">
        <v>373</v>
      </c>
      <c r="C233" s="48"/>
      <c r="D233" s="178"/>
      <c r="E233" s="178"/>
      <c r="F233" s="22"/>
      <c r="G233" s="22"/>
    </row>
    <row r="234" spans="1:7" ht="30" thickBot="1">
      <c r="A234" s="164"/>
      <c r="B234" s="176" t="s">
        <v>247</v>
      </c>
      <c r="C234" s="176"/>
      <c r="D234" s="177"/>
      <c r="E234" s="177"/>
      <c r="F234" s="47" t="s">
        <v>3</v>
      </c>
      <c r="G234" s="180" t="s">
        <v>374</v>
      </c>
    </row>
    <row r="235" spans="1:7" ht="15.75" thickTop="1">
      <c r="A235" s="32"/>
      <c r="B235" s="17" t="s">
        <v>375</v>
      </c>
      <c r="C235" s="17"/>
      <c r="D235" s="44"/>
      <c r="E235" s="44"/>
      <c r="F235" s="26">
        <v>0</v>
      </c>
      <c r="G235" s="26">
        <v>0</v>
      </c>
    </row>
    <row r="236" spans="1:7">
      <c r="A236" s="32"/>
      <c r="B236" s="17"/>
      <c r="C236" s="17"/>
      <c r="D236" s="44"/>
      <c r="E236" s="44"/>
      <c r="F236" s="26">
        <v>0</v>
      </c>
      <c r="G236" s="26">
        <v>0</v>
      </c>
    </row>
    <row r="237" spans="1:7" ht="15.75" thickBot="1">
      <c r="A237" s="164"/>
      <c r="B237" s="176" t="s">
        <v>326</v>
      </c>
      <c r="C237" s="176"/>
      <c r="D237" s="177"/>
      <c r="E237" s="177"/>
      <c r="F237" s="47">
        <f>SUM(F235:F236)</f>
        <v>0</v>
      </c>
      <c r="G237" s="47">
        <f>SUM(G235:G236)</f>
        <v>0</v>
      </c>
    </row>
    <row r="238" spans="1:7" ht="15.75" thickTop="1">
      <c r="A238" s="32"/>
      <c r="B238" s="17"/>
      <c r="C238" s="17"/>
      <c r="D238" s="44"/>
      <c r="E238" s="44"/>
      <c r="F238" s="26"/>
      <c r="G238" s="26"/>
    </row>
    <row r="239" spans="1:7">
      <c r="A239" s="67">
        <v>19</v>
      </c>
      <c r="B239" s="48" t="s">
        <v>376</v>
      </c>
      <c r="C239" s="48"/>
      <c r="D239" s="178"/>
      <c r="E239" s="178"/>
      <c r="F239" s="22"/>
      <c r="G239" s="22"/>
    </row>
    <row r="240" spans="1:7" ht="30" thickBot="1">
      <c r="A240" s="164"/>
      <c r="B240" s="176" t="s">
        <v>247</v>
      </c>
      <c r="C240" s="176"/>
      <c r="D240" s="177"/>
      <c r="E240" s="177"/>
      <c r="F240" s="47" t="str">
        <f>+F234</f>
        <v>Quý II năm 2013</v>
      </c>
      <c r="G240" s="180" t="str">
        <f>+G234</f>
        <v>Lũy kế đến quý II năm 2013</v>
      </c>
    </row>
    <row r="241" spans="1:7" ht="15.75" thickTop="1">
      <c r="A241" s="32"/>
      <c r="B241" s="17" t="s">
        <v>377</v>
      </c>
      <c r="C241" s="17"/>
      <c r="D241" s="44"/>
      <c r="E241" s="44"/>
      <c r="F241" s="26">
        <v>0</v>
      </c>
      <c r="G241" s="26">
        <v>0</v>
      </c>
    </row>
    <row r="242" spans="1:7">
      <c r="A242" s="32"/>
      <c r="B242" s="17" t="s">
        <v>378</v>
      </c>
      <c r="C242" s="17"/>
      <c r="D242" s="44"/>
      <c r="E242" s="44"/>
      <c r="F242" s="26"/>
      <c r="G242" s="26"/>
    </row>
    <row r="243" spans="1:7">
      <c r="A243" s="32"/>
      <c r="B243" s="17" t="s">
        <v>379</v>
      </c>
      <c r="C243" s="17"/>
      <c r="D243" s="44"/>
      <c r="E243" s="44"/>
      <c r="F243" s="26"/>
      <c r="G243" s="26"/>
    </row>
    <row r="244" spans="1:7">
      <c r="A244" s="32"/>
      <c r="B244" s="17" t="s">
        <v>380</v>
      </c>
      <c r="C244" s="17"/>
      <c r="D244" s="44"/>
      <c r="E244" s="44"/>
      <c r="F244" s="26"/>
      <c r="G244" s="26"/>
    </row>
    <row r="245" spans="1:7" ht="15.75" thickBot="1">
      <c r="A245" s="164"/>
      <c r="B245" s="176" t="s">
        <v>326</v>
      </c>
      <c r="C245" s="176"/>
      <c r="D245" s="177"/>
      <c r="E245" s="177"/>
      <c r="F245" s="47">
        <f>SUM(F241:F244)</f>
        <v>0</v>
      </c>
      <c r="G245" s="47">
        <f>SUM(G241:G244)</f>
        <v>0</v>
      </c>
    </row>
    <row r="246" spans="1:7" ht="15.75" thickTop="1">
      <c r="A246" s="32"/>
      <c r="B246" s="17"/>
      <c r="C246" s="17"/>
      <c r="D246" s="44"/>
      <c r="E246" s="44"/>
      <c r="F246" s="26"/>
      <c r="G246" s="26"/>
    </row>
    <row r="247" spans="1:7">
      <c r="A247" s="67">
        <v>20</v>
      </c>
      <c r="B247" s="48" t="s">
        <v>155</v>
      </c>
      <c r="C247" s="48"/>
      <c r="D247" s="178"/>
      <c r="E247" s="178"/>
      <c r="F247" s="22"/>
      <c r="G247" s="22"/>
    </row>
    <row r="248" spans="1:7" ht="30" thickBot="1">
      <c r="A248" s="164"/>
      <c r="B248" s="176" t="s">
        <v>247</v>
      </c>
      <c r="C248" s="176"/>
      <c r="D248" s="177"/>
      <c r="E248" s="177"/>
      <c r="F248" s="47" t="str">
        <f>+F240</f>
        <v>Quý II năm 2013</v>
      </c>
      <c r="G248" s="180" t="str">
        <f>+G240</f>
        <v>Lũy kế đến quý II năm 2013</v>
      </c>
    </row>
    <row r="249" spans="1:7" ht="15.75" thickTop="1">
      <c r="A249" s="32"/>
      <c r="B249" s="17" t="s">
        <v>381</v>
      </c>
      <c r="C249" s="17"/>
      <c r="D249" s="44"/>
      <c r="E249" s="44"/>
      <c r="F249" s="26"/>
      <c r="G249" s="26"/>
    </row>
    <row r="250" spans="1:7">
      <c r="A250" s="32"/>
      <c r="B250" s="17" t="s">
        <v>378</v>
      </c>
      <c r="C250" s="17"/>
      <c r="D250" s="44"/>
      <c r="E250" s="44"/>
      <c r="F250" s="26">
        <v>2251602578</v>
      </c>
      <c r="G250" s="26">
        <v>5030143336</v>
      </c>
    </row>
    <row r="251" spans="1:7">
      <c r="A251" s="32"/>
      <c r="B251" s="17" t="s">
        <v>379</v>
      </c>
      <c r="C251" s="17"/>
      <c r="D251" s="44"/>
      <c r="E251" s="44"/>
      <c r="F251" s="26"/>
      <c r="G251" s="26"/>
    </row>
    <row r="252" spans="1:7">
      <c r="A252" s="32"/>
      <c r="B252" s="17" t="s">
        <v>380</v>
      </c>
      <c r="C252" s="17"/>
      <c r="D252" s="44"/>
      <c r="E252" s="44"/>
      <c r="F252" s="26">
        <v>0</v>
      </c>
      <c r="G252" s="26"/>
    </row>
    <row r="253" spans="1:7" ht="15.75" thickBot="1">
      <c r="A253" s="164"/>
      <c r="B253" s="176" t="s">
        <v>326</v>
      </c>
      <c r="C253" s="176"/>
      <c r="D253" s="177"/>
      <c r="E253" s="177"/>
      <c r="F253" s="47">
        <f>SUM(F249:F252)</f>
        <v>2251602578</v>
      </c>
      <c r="G253" s="47">
        <f>SUM(G249:G252)</f>
        <v>5030143336</v>
      </c>
    </row>
    <row r="254" spans="1:7" ht="15.75" thickTop="1">
      <c r="A254" s="32"/>
      <c r="B254" s="17"/>
      <c r="C254" s="17"/>
      <c r="D254" s="44"/>
      <c r="E254" s="44"/>
      <c r="F254" s="26"/>
      <c r="G254" s="26"/>
    </row>
    <row r="255" spans="1:7">
      <c r="A255" s="67">
        <v>21</v>
      </c>
      <c r="B255" s="48" t="s">
        <v>157</v>
      </c>
      <c r="C255" s="48"/>
      <c r="D255" s="178"/>
      <c r="E255" s="178"/>
      <c r="F255" s="22"/>
      <c r="G255" s="22"/>
    </row>
    <row r="256" spans="1:7" ht="30" thickBot="1">
      <c r="A256" s="164"/>
      <c r="B256" s="176" t="s">
        <v>247</v>
      </c>
      <c r="C256" s="176"/>
      <c r="D256" s="177"/>
      <c r="E256" s="177"/>
      <c r="F256" s="47" t="str">
        <f>+F248</f>
        <v>Quý II năm 2013</v>
      </c>
      <c r="G256" s="180" t="str">
        <f>+G248</f>
        <v>Lũy kế đến quý II năm 2013</v>
      </c>
    </row>
    <row r="257" spans="1:7" ht="15.75" thickTop="1">
      <c r="A257" s="32"/>
      <c r="B257" s="17" t="s">
        <v>382</v>
      </c>
      <c r="C257" s="17"/>
      <c r="D257" s="44"/>
      <c r="E257" s="44"/>
      <c r="F257" s="26">
        <v>0</v>
      </c>
      <c r="G257" s="26"/>
    </row>
    <row r="258" spans="1:7">
      <c r="A258" s="32"/>
      <c r="B258" s="17" t="s">
        <v>383</v>
      </c>
      <c r="C258" s="17"/>
      <c r="D258" s="44"/>
      <c r="E258" s="44"/>
      <c r="F258" s="26">
        <v>0</v>
      </c>
      <c r="G258" s="26"/>
    </row>
    <row r="259" spans="1:7">
      <c r="A259" s="32"/>
      <c r="B259" s="17" t="s">
        <v>384</v>
      </c>
      <c r="C259" s="17"/>
      <c r="D259" s="44"/>
      <c r="E259" s="44"/>
      <c r="F259" s="26">
        <v>0</v>
      </c>
      <c r="G259" s="26"/>
    </row>
    <row r="260" spans="1:7">
      <c r="A260" s="32"/>
      <c r="B260" s="17" t="s">
        <v>385</v>
      </c>
      <c r="C260" s="17"/>
      <c r="D260" s="44"/>
      <c r="E260" s="44"/>
      <c r="F260" s="26"/>
      <c r="G260" s="26">
        <f>F260</f>
        <v>0</v>
      </c>
    </row>
    <row r="261" spans="1:7">
      <c r="A261" s="32"/>
      <c r="B261" s="17" t="s">
        <v>386</v>
      </c>
      <c r="C261" s="17"/>
      <c r="D261" s="44"/>
      <c r="E261" s="44"/>
      <c r="F261" s="26">
        <f>-[1]PLI!E19</f>
        <v>0</v>
      </c>
      <c r="G261" s="26">
        <f>F261</f>
        <v>0</v>
      </c>
    </row>
    <row r="262" spans="1:7" ht="15.75" thickBot="1">
      <c r="A262" s="164"/>
      <c r="B262" s="176" t="s">
        <v>326</v>
      </c>
      <c r="C262" s="176"/>
      <c r="D262" s="177"/>
      <c r="E262" s="177"/>
      <c r="F262" s="47">
        <f>SUM(F257:F261)</f>
        <v>0</v>
      </c>
      <c r="G262" s="47">
        <f>SUM(G257:G261)</f>
        <v>0</v>
      </c>
    </row>
    <row r="263" spans="1:7" ht="15.75" thickTop="1">
      <c r="A263" s="194"/>
      <c r="B263" s="57"/>
      <c r="C263" s="57"/>
      <c r="D263" s="195"/>
      <c r="E263" s="195"/>
      <c r="F263" s="88"/>
      <c r="G263" s="88"/>
    </row>
    <row r="264" spans="1:7">
      <c r="A264" s="67">
        <v>22</v>
      </c>
      <c r="B264" s="48" t="s">
        <v>163</v>
      </c>
      <c r="C264" s="48"/>
      <c r="D264" s="178"/>
      <c r="E264" s="178"/>
      <c r="F264" s="22"/>
      <c r="G264" s="22"/>
    </row>
    <row r="265" spans="1:7" ht="30" thickBot="1">
      <c r="A265" s="164"/>
      <c r="B265" s="176" t="s">
        <v>247</v>
      </c>
      <c r="C265" s="176"/>
      <c r="D265" s="177"/>
      <c r="E265" s="177"/>
      <c r="F265" s="47" t="str">
        <f>+F256</f>
        <v>Quý II năm 2013</v>
      </c>
      <c r="G265" s="180" t="str">
        <f>+G256</f>
        <v>Lũy kế đến quý II năm 2013</v>
      </c>
    </row>
    <row r="266" spans="1:7" ht="15.75" thickTop="1">
      <c r="A266" s="32"/>
      <c r="B266" s="17" t="s">
        <v>387</v>
      </c>
      <c r="C266" s="17"/>
      <c r="D266" s="44"/>
      <c r="E266" s="44"/>
      <c r="F266" s="26">
        <v>588502484</v>
      </c>
      <c r="G266" s="26">
        <v>1329362560</v>
      </c>
    </row>
    <row r="267" spans="1:7">
      <c r="A267" s="32"/>
      <c r="B267" s="17" t="s">
        <v>388</v>
      </c>
      <c r="C267" s="17"/>
      <c r="D267" s="44"/>
      <c r="E267" s="44"/>
      <c r="F267" s="26"/>
      <c r="G267" s="26">
        <v>2551391</v>
      </c>
    </row>
    <row r="268" spans="1:7">
      <c r="A268" s="32"/>
      <c r="B268" s="17" t="s">
        <v>389</v>
      </c>
      <c r="C268" s="17"/>
      <c r="D268" s="44"/>
      <c r="E268" s="44"/>
      <c r="F268" s="26">
        <v>42337947</v>
      </c>
      <c r="G268" s="26">
        <f>916667+91582348</f>
        <v>92499015</v>
      </c>
    </row>
    <row r="269" spans="1:7">
      <c r="A269" s="32"/>
      <c r="B269" s="17" t="s">
        <v>390</v>
      </c>
      <c r="C269" s="17"/>
      <c r="D269" s="44"/>
      <c r="E269" s="44"/>
      <c r="F269" s="26">
        <v>6745000</v>
      </c>
      <c r="G269" s="26">
        <f>3000000+745000+3151302</f>
        <v>6896302</v>
      </c>
    </row>
    <row r="270" spans="1:7">
      <c r="A270" s="32"/>
      <c r="B270" s="17" t="s">
        <v>391</v>
      </c>
      <c r="C270" s="17"/>
      <c r="D270" s="44"/>
      <c r="E270" s="44"/>
      <c r="F270" s="26">
        <v>13856980</v>
      </c>
      <c r="G270" s="26">
        <v>130653293</v>
      </c>
    </row>
    <row r="271" spans="1:7">
      <c r="A271" s="32"/>
      <c r="B271" s="17" t="s">
        <v>171</v>
      </c>
      <c r="C271" s="17"/>
      <c r="D271" s="44"/>
      <c r="E271" s="44"/>
      <c r="F271" s="26">
        <v>366939910</v>
      </c>
      <c r="G271" s="26">
        <f>142964+3671655+548584745</f>
        <v>552399364</v>
      </c>
    </row>
    <row r="272" spans="1:7" ht="15.75" thickBot="1">
      <c r="A272" s="164"/>
      <c r="B272" s="176" t="s">
        <v>326</v>
      </c>
      <c r="C272" s="176"/>
      <c r="D272" s="177"/>
      <c r="E272" s="177"/>
      <c r="F272" s="47">
        <f>SUM(F266:F271)</f>
        <v>1018382321</v>
      </c>
      <c r="G272" s="47">
        <f>SUM(G266:G271)</f>
        <v>2114361925</v>
      </c>
    </row>
    <row r="273" spans="1:7" ht="15.75" thickTop="1">
      <c r="A273" s="32"/>
      <c r="B273" s="17"/>
      <c r="C273" s="17"/>
      <c r="D273" s="44"/>
      <c r="E273" s="44"/>
      <c r="F273" s="26"/>
      <c r="G273" s="26"/>
    </row>
    <row r="274" spans="1:7">
      <c r="A274" s="67">
        <v>23</v>
      </c>
      <c r="B274" s="48" t="s">
        <v>168</v>
      </c>
      <c r="C274" s="48"/>
      <c r="D274" s="178"/>
      <c r="E274" s="178"/>
      <c r="F274" s="22"/>
      <c r="G274" s="22"/>
    </row>
    <row r="275" spans="1:7" ht="30" thickBot="1">
      <c r="A275" s="164"/>
      <c r="B275" s="176" t="s">
        <v>247</v>
      </c>
      <c r="C275" s="176"/>
      <c r="D275" s="177"/>
      <c r="E275" s="177"/>
      <c r="F275" s="47" t="str">
        <f>+F265</f>
        <v>Quý II năm 2013</v>
      </c>
      <c r="G275" s="180" t="str">
        <f>+G265</f>
        <v>Lũy kế đến quý II năm 2013</v>
      </c>
    </row>
    <row r="276" spans="1:7" ht="15.75" thickTop="1">
      <c r="A276" s="32"/>
      <c r="B276" s="17" t="s">
        <v>114</v>
      </c>
      <c r="C276" s="17"/>
      <c r="D276" s="44"/>
      <c r="E276" s="44"/>
      <c r="F276" s="26">
        <v>0</v>
      </c>
      <c r="G276" s="26">
        <f>F276</f>
        <v>0</v>
      </c>
    </row>
    <row r="277" spans="1:7">
      <c r="A277" s="32"/>
      <c r="B277" s="17" t="s">
        <v>168</v>
      </c>
      <c r="C277" s="17"/>
      <c r="D277" s="44"/>
      <c r="E277" s="44"/>
      <c r="F277" s="26">
        <v>4697000</v>
      </c>
      <c r="G277" s="26">
        <f>F277</f>
        <v>4697000</v>
      </c>
    </row>
    <row r="278" spans="1:7" ht="15.75" thickBot="1">
      <c r="A278" s="164"/>
      <c r="B278" s="176" t="s">
        <v>326</v>
      </c>
      <c r="C278" s="176"/>
      <c r="D278" s="177"/>
      <c r="E278" s="177"/>
      <c r="F278" s="47">
        <f>SUM(F276:F277)</f>
        <v>4697000</v>
      </c>
      <c r="G278" s="47">
        <f>SUM(G276:G277)</f>
        <v>4697000</v>
      </c>
    </row>
    <row r="279" spans="1:7" ht="15.75" thickTop="1">
      <c r="A279" s="32"/>
      <c r="B279" s="17"/>
      <c r="C279" s="17"/>
      <c r="D279" s="44"/>
      <c r="E279" s="44"/>
      <c r="F279" s="26"/>
      <c r="G279" s="26"/>
    </row>
    <row r="280" spans="1:7">
      <c r="A280" s="67">
        <v>23</v>
      </c>
      <c r="B280" s="48" t="s">
        <v>171</v>
      </c>
      <c r="C280" s="48"/>
      <c r="D280" s="178"/>
      <c r="E280" s="178"/>
      <c r="F280" s="22"/>
      <c r="G280" s="22"/>
    </row>
    <row r="281" spans="1:7" ht="30" thickBot="1">
      <c r="A281" s="164"/>
      <c r="B281" s="176" t="s">
        <v>247</v>
      </c>
      <c r="C281" s="176"/>
      <c r="D281" s="177"/>
      <c r="E281" s="177"/>
      <c r="F281" s="47" t="str">
        <f>F275</f>
        <v>Quý II năm 2013</v>
      </c>
      <c r="G281" s="180" t="str">
        <f>G275</f>
        <v>Lũy kế đến quý II năm 2013</v>
      </c>
    </row>
    <row r="282" spans="1:7" ht="15.75" thickTop="1">
      <c r="A282" s="32"/>
      <c r="B282" s="17" t="s">
        <v>392</v>
      </c>
      <c r="C282" s="17"/>
      <c r="D282" s="44"/>
      <c r="E282" s="44"/>
      <c r="F282" s="26">
        <v>0</v>
      </c>
      <c r="G282" s="26">
        <f>F282</f>
        <v>0</v>
      </c>
    </row>
    <row r="283" spans="1:7">
      <c r="A283" s="32"/>
      <c r="B283" s="17" t="s">
        <v>168</v>
      </c>
      <c r="C283" s="17"/>
      <c r="D283" s="44"/>
      <c r="E283" s="44"/>
      <c r="F283" s="26"/>
      <c r="G283" s="26">
        <v>0</v>
      </c>
    </row>
    <row r="284" spans="1:7" ht="15.75" thickBot="1">
      <c r="A284" s="164"/>
      <c r="B284" s="176" t="s">
        <v>326</v>
      </c>
      <c r="C284" s="176"/>
      <c r="D284" s="177"/>
      <c r="E284" s="177"/>
      <c r="F284" s="47">
        <f>SUM(F282:F283)</f>
        <v>0</v>
      </c>
      <c r="G284" s="47">
        <f>SUM(G282:G283)</f>
        <v>0</v>
      </c>
    </row>
    <row r="285" spans="1:7" ht="15.75" thickTop="1">
      <c r="A285" s="32"/>
      <c r="B285" s="17"/>
      <c r="C285" s="17"/>
      <c r="D285" s="44"/>
      <c r="E285" s="44"/>
      <c r="F285" s="26"/>
      <c r="G285" s="26"/>
    </row>
    <row r="286" spans="1:7">
      <c r="A286" s="67">
        <v>25</v>
      </c>
      <c r="B286" s="48" t="s">
        <v>186</v>
      </c>
      <c r="C286" s="48"/>
      <c r="D286" s="178"/>
      <c r="E286" s="178"/>
      <c r="F286" s="22"/>
      <c r="G286" s="22"/>
    </row>
    <row r="287" spans="1:7" ht="30" thickBot="1">
      <c r="A287" s="164"/>
      <c r="B287" s="176" t="s">
        <v>247</v>
      </c>
      <c r="C287" s="176"/>
      <c r="D287" s="177"/>
      <c r="E287" s="177"/>
      <c r="F287" s="47" t="str">
        <f>+F275</f>
        <v>Quý II năm 2013</v>
      </c>
      <c r="G287" s="180" t="str">
        <f>+G275</f>
        <v>Lũy kế đến quý II năm 2013</v>
      </c>
    </row>
    <row r="288" spans="1:7" ht="15.75" thickTop="1">
      <c r="A288" s="67"/>
      <c r="B288" s="48" t="s">
        <v>393</v>
      </c>
      <c r="C288" s="48"/>
      <c r="D288" s="178"/>
      <c r="E288" s="178"/>
      <c r="F288" s="22"/>
      <c r="G288" s="22"/>
    </row>
    <row r="289" spans="1:7">
      <c r="A289" s="32"/>
      <c r="B289" s="196" t="s">
        <v>394</v>
      </c>
      <c r="C289" s="17"/>
      <c r="D289" s="44"/>
      <c r="E289" s="44"/>
      <c r="F289" s="26">
        <f>[1]PLI!E32</f>
        <v>1237917257</v>
      </c>
      <c r="G289" s="26">
        <f>[1]PLI!G32</f>
        <v>3104521011</v>
      </c>
    </row>
    <row r="290" spans="1:7">
      <c r="A290" s="32"/>
      <c r="B290" s="196" t="s">
        <v>395</v>
      </c>
      <c r="C290" s="17"/>
      <c r="D290" s="44"/>
      <c r="E290" s="44"/>
      <c r="F290" s="26"/>
      <c r="G290" s="26">
        <f>+[1]PLI!F36</f>
        <v>0</v>
      </c>
    </row>
    <row r="291" spans="1:7">
      <c r="A291" s="32"/>
      <c r="B291" s="196" t="s">
        <v>396</v>
      </c>
      <c r="C291" s="17"/>
      <c r="D291" s="44"/>
      <c r="E291" s="44"/>
      <c r="F291" s="26">
        <v>0</v>
      </c>
      <c r="G291" s="26">
        <v>0</v>
      </c>
    </row>
    <row r="292" spans="1:7">
      <c r="A292" s="67"/>
      <c r="B292" s="48" t="s">
        <v>397</v>
      </c>
      <c r="C292" s="48"/>
      <c r="D292" s="178"/>
      <c r="E292" s="178"/>
      <c r="F292" s="22">
        <f>SUM(F289:F291)</f>
        <v>1237917257</v>
      </c>
      <c r="G292" s="22">
        <f>+SUM(G289:G291)</f>
        <v>3104521011</v>
      </c>
    </row>
    <row r="293" spans="1:7">
      <c r="A293" s="67"/>
      <c r="B293" s="48" t="s">
        <v>398</v>
      </c>
      <c r="C293" s="48"/>
      <c r="D293" s="178"/>
      <c r="E293" s="178"/>
      <c r="F293" s="22"/>
      <c r="G293" s="22"/>
    </row>
    <row r="294" spans="1:7">
      <c r="A294" s="32"/>
      <c r="B294" s="196" t="s">
        <v>399</v>
      </c>
      <c r="C294" s="17"/>
      <c r="D294" s="44"/>
      <c r="E294" s="44"/>
      <c r="F294" s="26">
        <f>+G294</f>
        <v>26400000</v>
      </c>
      <c r="G294" s="26">
        <v>26400000</v>
      </c>
    </row>
    <row r="295" spans="1:7">
      <c r="A295" s="32"/>
      <c r="B295" s="196" t="s">
        <v>400</v>
      </c>
      <c r="C295" s="17"/>
      <c r="D295" s="44"/>
      <c r="E295" s="44"/>
      <c r="F295" s="26">
        <v>0</v>
      </c>
      <c r="G295" s="26">
        <v>0</v>
      </c>
    </row>
    <row r="296" spans="1:7">
      <c r="A296" s="32"/>
      <c r="B296" s="196" t="s">
        <v>401</v>
      </c>
      <c r="C296" s="17"/>
      <c r="D296" s="44"/>
      <c r="E296" s="44"/>
      <c r="F296" s="26">
        <v>0</v>
      </c>
      <c r="G296" s="26">
        <v>0</v>
      </c>
    </row>
    <row r="297" spans="1:7">
      <c r="A297" s="67"/>
      <c r="B297" s="48" t="s">
        <v>398</v>
      </c>
      <c r="C297" s="48"/>
      <c r="D297" s="178"/>
      <c r="E297" s="178"/>
      <c r="F297" s="22">
        <f>SUM(F294:F296)</f>
        <v>26400000</v>
      </c>
      <c r="G297" s="22">
        <f>+G294</f>
        <v>26400000</v>
      </c>
    </row>
    <row r="298" spans="1:7" ht="15.75" thickBot="1">
      <c r="A298" s="164"/>
      <c r="B298" s="176" t="s">
        <v>186</v>
      </c>
      <c r="C298" s="176"/>
      <c r="D298" s="177"/>
      <c r="E298" s="177"/>
      <c r="F298" s="47">
        <f>+F292/F297</f>
        <v>46.890805189393937</v>
      </c>
      <c r="G298" s="47">
        <f>+G292/G297</f>
        <v>117.59549284090909</v>
      </c>
    </row>
    <row r="299" spans="1:7" ht="15.75" thickTop="1">
      <c r="A299" s="32"/>
      <c r="B299" s="17"/>
      <c r="C299" s="17"/>
      <c r="D299" s="44"/>
      <c r="E299" s="44"/>
      <c r="F299" s="26"/>
      <c r="G299" s="26"/>
    </row>
    <row r="300" spans="1:7">
      <c r="A300" s="192"/>
      <c r="B300" s="150"/>
      <c r="C300" s="150"/>
      <c r="D300" s="107"/>
      <c r="E300" s="107"/>
      <c r="F300" s="152"/>
      <c r="G300" s="152" t="str">
        <f>+[1]Balance!D147</f>
        <v xml:space="preserve">Hà Nội, ngày 09 tháng 08 năm 2013  </v>
      </c>
    </row>
    <row r="301" spans="1:7">
      <c r="A301" s="67"/>
      <c r="B301" s="205" t="s">
        <v>130</v>
      </c>
      <c r="C301" s="205"/>
      <c r="D301" s="205"/>
      <c r="E301" s="209" t="s">
        <v>131</v>
      </c>
      <c r="F301" s="209"/>
      <c r="G301" s="209"/>
    </row>
    <row r="302" spans="1:7">
      <c r="A302" s="32"/>
      <c r="B302" s="17"/>
      <c r="C302" s="17"/>
      <c r="D302" s="44"/>
      <c r="E302" s="44"/>
      <c r="F302" s="26"/>
      <c r="G302" s="26"/>
    </row>
    <row r="303" spans="1:7">
      <c r="A303" s="32"/>
      <c r="B303" s="17"/>
      <c r="C303" s="17"/>
      <c r="D303" s="44"/>
      <c r="E303" s="44"/>
      <c r="F303" s="26"/>
      <c r="G303" s="26"/>
    </row>
    <row r="304" spans="1:7">
      <c r="A304" s="32"/>
      <c r="B304" s="17"/>
      <c r="C304" s="17"/>
      <c r="D304" s="44"/>
      <c r="E304" s="44"/>
      <c r="F304" s="26"/>
      <c r="G304" s="26"/>
    </row>
    <row r="305" spans="1:7">
      <c r="A305" s="32"/>
      <c r="B305" s="17"/>
      <c r="C305" s="17"/>
      <c r="D305" s="44"/>
      <c r="E305" s="44"/>
      <c r="F305" s="26"/>
      <c r="G305" s="26"/>
    </row>
    <row r="306" spans="1:7">
      <c r="A306" s="67"/>
      <c r="B306" s="205" t="s">
        <v>132</v>
      </c>
      <c r="C306" s="205"/>
      <c r="D306" s="205"/>
      <c r="E306" s="209" t="s">
        <v>133</v>
      </c>
      <c r="F306" s="209"/>
      <c r="G306" s="209"/>
    </row>
  </sheetData>
  <mergeCells count="19">
    <mergeCell ref="B37:E37"/>
    <mergeCell ref="A6:G6"/>
    <mergeCell ref="A7:G7"/>
    <mergeCell ref="B14:D14"/>
    <mergeCell ref="B15:C15"/>
    <mergeCell ref="B28:C28"/>
    <mergeCell ref="B306:D306"/>
    <mergeCell ref="E306:G306"/>
    <mergeCell ref="B105:D106"/>
    <mergeCell ref="E105:E106"/>
    <mergeCell ref="F105:G105"/>
    <mergeCell ref="B112:D113"/>
    <mergeCell ref="E112:E113"/>
    <mergeCell ref="F112:G112"/>
    <mergeCell ref="B138:G138"/>
    <mergeCell ref="B143:G143"/>
    <mergeCell ref="B159:G159"/>
    <mergeCell ref="B301:D301"/>
    <mergeCell ref="E301:G3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CDKT</vt:lpstr>
      <vt:lpstr>KQKD</vt:lpstr>
      <vt:lpstr>LCTT</vt:lpstr>
      <vt:lpstr>TM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GiangKT</dc:creator>
  <cp:lastModifiedBy>client</cp:lastModifiedBy>
  <dcterms:created xsi:type="dcterms:W3CDTF">2013-08-16T02:29:57Z</dcterms:created>
  <dcterms:modified xsi:type="dcterms:W3CDTF">2013-08-22T04:21:40Z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f6bd11d849864af4a465a3ed48ea3379.psdsxs" Id="R96e0404d1c5a4d77" /></Relationships>
</file>