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externalLinks/externalLink6.xml" ContentType="application/vnd.openxmlformats-officedocument.spreadsheetml.externalLink+xml"/>
  <Override PartName="/xl/externalLinks/externalLink7.xml" ContentType="application/vnd.openxmlformats-officedocument.spreadsheetml.externalLink+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35" windowWidth="17400" windowHeight="6975" activeTab="1"/>
  </bookViews>
  <sheets>
    <sheet name="BCKQKD" sheetId="4" r:id="rId1"/>
    <sheet name="LCTT-PPGT" sheetId="3" r:id="rId2"/>
    <sheet name="TMBCTC" sheetId="2" r:id="rId3"/>
    <sheet name="BCD KETOAN" sheetId="1" r:id="rId4"/>
  </sheets>
  <externalReferences>
    <externalReference r:id="rId5"/>
    <externalReference r:id="rId6"/>
    <externalReference r:id="rId7"/>
    <externalReference r:id="rId8"/>
    <externalReference r:id="rId9"/>
    <externalReference r:id="rId10"/>
    <externalReference r:id="rId11"/>
  </externalReferences>
  <calcPr calcId="124519"/>
</workbook>
</file>

<file path=xl/calcChain.xml><?xml version="1.0" encoding="utf-8"?>
<calcChain xmlns="http://schemas.openxmlformats.org/spreadsheetml/2006/main">
  <c r="H31" i="4"/>
  <c r="E52" i="3"/>
  <c r="F51"/>
  <c r="F47"/>
  <c r="E45"/>
  <c r="E44"/>
  <c r="E43"/>
  <c r="E47" s="1"/>
  <c r="F39"/>
  <c r="E38"/>
  <c r="E33"/>
  <c r="E39" s="1"/>
  <c r="F30"/>
  <c r="F48" s="1"/>
  <c r="E29"/>
  <c r="E28"/>
  <c r="E25"/>
  <c r="E24"/>
  <c r="E23"/>
  <c r="E22"/>
  <c r="F21"/>
  <c r="E20"/>
  <c r="E26" s="1"/>
  <c r="E19"/>
  <c r="E16"/>
  <c r="E14"/>
  <c r="E21" s="1"/>
  <c r="E30" s="1"/>
  <c r="E48" s="1"/>
  <c r="E51" s="1"/>
  <c r="E54" s="1"/>
  <c r="G343" i="2"/>
  <c r="F343"/>
  <c r="G340"/>
  <c r="F340"/>
  <c r="G310"/>
  <c r="G311" s="1"/>
  <c r="G304"/>
  <c r="F303"/>
  <c r="F304" s="1"/>
  <c r="G301"/>
  <c r="F301"/>
  <c r="F299"/>
  <c r="G297"/>
  <c r="F296"/>
  <c r="F297" s="1"/>
  <c r="G294"/>
  <c r="F294"/>
  <c r="F293"/>
  <c r="G291"/>
  <c r="F290"/>
  <c r="F291" s="1"/>
  <c r="G287"/>
  <c r="F287"/>
  <c r="F286"/>
  <c r="G284"/>
  <c r="F282"/>
  <c r="F283" s="1"/>
  <c r="G279"/>
  <c r="G307" s="1"/>
  <c r="G312" s="1"/>
  <c r="F277"/>
  <c r="F278" s="1"/>
  <c r="F273"/>
  <c r="F264"/>
  <c r="E264"/>
  <c r="D264"/>
  <c r="C264"/>
  <c r="G264" s="1"/>
  <c r="F263"/>
  <c r="G263" s="1"/>
  <c r="E263"/>
  <c r="G252"/>
  <c r="F252"/>
  <c r="G244"/>
  <c r="F244"/>
  <c r="G243"/>
  <c r="F243"/>
  <c r="G242"/>
  <c r="F242"/>
  <c r="G241"/>
  <c r="F241"/>
  <c r="G240"/>
  <c r="F240"/>
  <c r="G239"/>
  <c r="G245" s="1"/>
  <c r="F239"/>
  <c r="F245" s="1"/>
  <c r="G235"/>
  <c r="F235"/>
  <c r="G234"/>
  <c r="F234"/>
  <c r="G233"/>
  <c r="F233"/>
  <c r="G232"/>
  <c r="G236" s="1"/>
  <c r="F232"/>
  <c r="F236" s="1"/>
  <c r="G228"/>
  <c r="F228"/>
  <c r="G227"/>
  <c r="F227"/>
  <c r="G226"/>
  <c r="F226"/>
  <c r="G225"/>
  <c r="G229" s="1"/>
  <c r="F225"/>
  <c r="F229" s="1"/>
  <c r="G218"/>
  <c r="F218"/>
  <c r="G209"/>
  <c r="F209"/>
  <c r="G203"/>
  <c r="G205" s="1"/>
  <c r="F203"/>
  <c r="F205" s="1"/>
  <c r="G200"/>
  <c r="G201" s="1"/>
  <c r="F198"/>
  <c r="F201" s="1"/>
  <c r="G195"/>
  <c r="G196" s="1"/>
  <c r="F195"/>
  <c r="F196" s="1"/>
  <c r="F191"/>
  <c r="E191"/>
  <c r="D191"/>
  <c r="F188"/>
  <c r="D188"/>
  <c r="F187"/>
  <c r="E187"/>
  <c r="E188" s="1"/>
  <c r="C187"/>
  <c r="C188" s="1"/>
  <c r="D185"/>
  <c r="F184"/>
  <c r="F185" s="1"/>
  <c r="E184"/>
  <c r="E185" s="1"/>
  <c r="C184"/>
  <c r="G184" s="1"/>
  <c r="F180"/>
  <c r="E180"/>
  <c r="D180"/>
  <c r="C179"/>
  <c r="C178"/>
  <c r="C177"/>
  <c r="C176"/>
  <c r="C175"/>
  <c r="C180" s="1"/>
  <c r="D173"/>
  <c r="C173"/>
  <c r="F172"/>
  <c r="E172"/>
  <c r="G172" s="1"/>
  <c r="F171"/>
  <c r="E171"/>
  <c r="G171" s="1"/>
  <c r="F170"/>
  <c r="E170"/>
  <c r="G170" s="1"/>
  <c r="F169"/>
  <c r="E169"/>
  <c r="G169" s="1"/>
  <c r="F168"/>
  <c r="F173" s="1"/>
  <c r="E168"/>
  <c r="G168" s="1"/>
  <c r="G173" s="1"/>
  <c r="D166"/>
  <c r="C166"/>
  <c r="F165"/>
  <c r="E165"/>
  <c r="G165" s="1"/>
  <c r="G179" s="1"/>
  <c r="F164"/>
  <c r="E164"/>
  <c r="G164" s="1"/>
  <c r="G178" s="1"/>
  <c r="F163"/>
  <c r="E163"/>
  <c r="G163" s="1"/>
  <c r="G177" s="1"/>
  <c r="F162"/>
  <c r="E162"/>
  <c r="G162" s="1"/>
  <c r="G176" s="1"/>
  <c r="F161"/>
  <c r="F166" s="1"/>
  <c r="E161"/>
  <c r="G161" s="1"/>
  <c r="F158"/>
  <c r="G156"/>
  <c r="G155"/>
  <c r="G158" s="1"/>
  <c r="G152"/>
  <c r="G153" s="1"/>
  <c r="F152"/>
  <c r="F153" s="1"/>
  <c r="G149"/>
  <c r="G150" s="1"/>
  <c r="F149"/>
  <c r="F150" s="1"/>
  <c r="G146"/>
  <c r="F146"/>
  <c r="G145"/>
  <c r="F145"/>
  <c r="G144"/>
  <c r="F144"/>
  <c r="G143"/>
  <c r="F143"/>
  <c r="G142"/>
  <c r="G147" s="1"/>
  <c r="F142"/>
  <c r="F147" s="1"/>
  <c r="G138"/>
  <c r="F138"/>
  <c r="G137"/>
  <c r="F137"/>
  <c r="G136"/>
  <c r="G139" s="1"/>
  <c r="F136"/>
  <c r="F139" s="1"/>
  <c r="G133"/>
  <c r="F133"/>
  <c r="G132"/>
  <c r="F132"/>
  <c r="G131"/>
  <c r="G134" s="1"/>
  <c r="F131"/>
  <c r="F134" s="1"/>
  <c r="G175" l="1"/>
  <c r="G180" s="1"/>
  <c r="G166"/>
  <c r="G185"/>
  <c r="E166"/>
  <c r="E173"/>
  <c r="C185"/>
  <c r="G187"/>
  <c r="G188" s="1"/>
  <c r="C190"/>
  <c r="C191" s="1"/>
  <c r="F279"/>
  <c r="F284"/>
  <c r="F48" i="1"/>
  <c r="F307" i="2" l="1"/>
  <c r="F308"/>
  <c r="F310" s="1"/>
  <c r="F311" s="1"/>
  <c r="G190"/>
  <c r="G191" s="1"/>
  <c r="F312" l="1"/>
</calcChain>
</file>

<file path=xl/comments1.xml><?xml version="1.0" encoding="utf-8"?>
<comments xmlns="http://schemas.openxmlformats.org/spreadsheetml/2006/main">
  <authors>
    <author>123</author>
  </authors>
  <commentList>
    <comment ref="D73" authorId="0">
      <text>
        <r>
          <rPr>
            <b/>
            <sz val="8"/>
            <color indexed="81"/>
            <rFont val="Tahoma"/>
            <family val="2"/>
          </rPr>
          <t>123:</t>
        </r>
        <r>
          <rPr>
            <sz val="8"/>
            <color indexed="81"/>
            <rFont val="Tahoma"/>
            <family val="2"/>
          </rPr>
          <t xml:space="preserve">
341+342</t>
        </r>
      </text>
    </comment>
  </commentList>
</comments>
</file>

<file path=xl/sharedStrings.xml><?xml version="1.0" encoding="utf-8"?>
<sst xmlns="http://schemas.openxmlformats.org/spreadsheetml/2006/main" count="690" uniqueCount="521">
  <si>
    <t>c«ng ty cp c¬ khÝ th­¬ng m¹i vËn t¶I ®¹i h­ng</t>
  </si>
  <si>
    <t>l« 26 ®×nh vò, quËn h¶I an, tp, h¶I phßng</t>
  </si>
  <si>
    <t>MST: 0200426067</t>
  </si>
  <si>
    <t xml:space="preserve">BẢNG CÂN ĐỐI KẾ TOÁN  </t>
  </si>
  <si>
    <t>NĂM 2013</t>
  </si>
  <si>
    <t>Cho quý tài chính kết thúc ngày 30 tháng 06 năm 2013</t>
  </si>
  <si>
    <t>Đơn vị tính : Đồng Việt Nam</t>
  </si>
  <si>
    <t>TÀI SẢN</t>
  </si>
  <si>
    <t>Mã số</t>
  </si>
  <si>
    <t>Thuyết minh</t>
  </si>
  <si>
    <t>SỐ CUỐI KỲ (30/06/2013)</t>
  </si>
  <si>
    <t>SỐ ĐẦU NĂM (01/01/2013)</t>
  </si>
  <si>
    <t xml:space="preserve">A. TÀI SẢN NGẮN HẠN </t>
  </si>
  <si>
    <t>I. Tiền và các khoản tương đương tiền</t>
  </si>
  <si>
    <t>V.01</t>
  </si>
  <si>
    <t>1. Tiền</t>
  </si>
  <si>
    <t>II. Các khoản đầu tư tài chính ngắn hạn</t>
  </si>
  <si>
    <t xml:space="preserve">III. Các khoản phải thu ngắn hạn </t>
  </si>
  <si>
    <t>V.02</t>
  </si>
  <si>
    <t>1. Phải thu của khách hàng</t>
  </si>
  <si>
    <t>2. Trả trước cho người bán</t>
  </si>
  <si>
    <t>3. Phải thu nội bộ ngắn hạn</t>
  </si>
  <si>
    <t>4. Các khoản phải thu khác</t>
  </si>
  <si>
    <t>IV. Hàng tồn kho :</t>
  </si>
  <si>
    <t>V.03</t>
  </si>
  <si>
    <t>1. Hàng tồn kho</t>
  </si>
  <si>
    <t>V. Tài sản ngắn hạn khác</t>
  </si>
  <si>
    <t>1. Chi phí trả trước ngắn hạn</t>
  </si>
  <si>
    <t>V.04</t>
  </si>
  <si>
    <t xml:space="preserve">2. Thuế GTGT được khấu trừ </t>
  </si>
  <si>
    <t>V.06</t>
  </si>
  <si>
    <t xml:space="preserve">3. Thuế và các khoản phải thu của Nhà nước </t>
  </si>
  <si>
    <t>4. Tài sản ngắn hạn khác</t>
  </si>
  <si>
    <t>V.05</t>
  </si>
  <si>
    <t>B. TÀI SẢN DÀI HẠN</t>
  </si>
  <si>
    <t>I. CÁC KHOẢN PHẢI THU DÀI HẠN</t>
  </si>
  <si>
    <t>II. Tài sản cố định</t>
  </si>
  <si>
    <t>1. Tài sản cố định hữu hình</t>
  </si>
  <si>
    <t>V.07</t>
  </si>
  <si>
    <t xml:space="preserve">    - Nguyên giá</t>
  </si>
  <si>
    <t xml:space="preserve">    - Giá trị hao mòn lũy kế (* )</t>
  </si>
  <si>
    <t>2. Tài sản cố định thuê tài chính</t>
  </si>
  <si>
    <t>V.08</t>
  </si>
  <si>
    <t>3. Tài sản cố định vô hình</t>
  </si>
  <si>
    <t>4. Chi phí xây dựng cơ bản dở dang</t>
  </si>
  <si>
    <t>V.09</t>
  </si>
  <si>
    <t>III. Bất động sản đầu tư</t>
  </si>
  <si>
    <t xml:space="preserve">IV. Các khoản đầu tư tài chính dài hạn : </t>
  </si>
  <si>
    <t>V. Tài sản dài hạn khác</t>
  </si>
  <si>
    <t>1. Chi phí trả trước dài hạn</t>
  </si>
  <si>
    <t>V.10</t>
  </si>
  <si>
    <t>2. Tài sản thuế thu nhập hoãn lại</t>
  </si>
  <si>
    <t>3. Tài sản dài hạn khác</t>
  </si>
  <si>
    <t>V.11</t>
  </si>
  <si>
    <t>TỔNG CỘNG TÀI SẢN</t>
  </si>
  <si>
    <t>NGUỒN VỐN</t>
  </si>
  <si>
    <t xml:space="preserve">A. NỢ PHẢI TRẢ  </t>
  </si>
  <si>
    <t>I. Nợ ngắn hạn :</t>
  </si>
  <si>
    <t>1. Vay và nợ ngắn hạn</t>
  </si>
  <si>
    <t>V12,13</t>
  </si>
  <si>
    <t>2. Phải trả người bán</t>
  </si>
  <si>
    <t>V.14</t>
  </si>
  <si>
    <t>3. Người mua trả tiền trước</t>
  </si>
  <si>
    <t>4. Thuế và các khoản phải nộp nhà nước</t>
  </si>
  <si>
    <t>V.15</t>
  </si>
  <si>
    <t>5. Phải trả người lao động</t>
  </si>
  <si>
    <t>6. Chi phí phải trả</t>
  </si>
  <si>
    <t>7. Phải trả nội bộ</t>
  </si>
  <si>
    <t>8. Phải trả theo tiến độ kế hoạch hợp đồng xây dựng</t>
  </si>
  <si>
    <t>9. Các khoản phải trả phải nộp ngắn hạn khác</t>
  </si>
  <si>
    <t>V.16</t>
  </si>
  <si>
    <t>10. Quỹ khen thưởng phúc lợi</t>
  </si>
  <si>
    <t>II. Nợ dài hạn</t>
  </si>
  <si>
    <t>1. Phải trả dài hạn người bán</t>
  </si>
  <si>
    <t>2. Phải trả dài hạn nội bộ</t>
  </si>
  <si>
    <t>3. Vay và nợ dài hạn</t>
  </si>
  <si>
    <t>4. Thuế thu nhập hoãn lại phải trả</t>
  </si>
  <si>
    <t xml:space="preserve">B. VỐN CHỦ SỞ HỮU </t>
  </si>
  <si>
    <t>I. Vốn chủ sở hữu</t>
  </si>
  <si>
    <t>V.17</t>
  </si>
  <si>
    <t>1. Vốn đầu tư của chủ sở hữu</t>
  </si>
  <si>
    <t xml:space="preserve">2. Lợi nhuận sau thuế chưa phân phối </t>
  </si>
  <si>
    <t>3. Quỹ đầu tư phát triển</t>
  </si>
  <si>
    <t>II. Nguồn kinh phí và quỹ khác</t>
  </si>
  <si>
    <t xml:space="preserve">1. Nguồn kinh phí </t>
  </si>
  <si>
    <t>2. Nguồn kinh phí đã hình thành TSCĐ</t>
  </si>
  <si>
    <t xml:space="preserve">TỔNG CỘNG NGUỒN VỐN </t>
  </si>
  <si>
    <t>Hải phòng, ngày 18 tháng 07 năm 2013</t>
  </si>
  <si>
    <t>Người lập biểu</t>
  </si>
  <si>
    <t>Kế toán trưởng</t>
  </si>
  <si>
    <t>Tổng Giám đốc</t>
  </si>
  <si>
    <t>Đặng Thị Phúc</t>
  </si>
  <si>
    <t>TrầnThị Hồng Nga</t>
  </si>
  <si>
    <t>Nguyễn Minh Phúc</t>
  </si>
  <si>
    <t>CÔNG TY CP CƠ KHÍ VẬN TẢI THƯƠNG MẠI ĐẠI HƯNG</t>
  </si>
  <si>
    <t>Lô 26, Đình vũ, Đông Hải 2, Hải An,Hải phòng</t>
  </si>
  <si>
    <t xml:space="preserve">THUYẾT MINH BÁO CÁO TÀI CHÍNH </t>
  </si>
  <si>
    <t>I. THÔNG TIN VỀ DOANH NGHIỆP</t>
  </si>
  <si>
    <t>1. Giấy phép hoạt động</t>
  </si>
  <si>
    <t>Công ty Cổ phần Cơ khí Vận tải Thương mại Đại Hưng được thành lập trên cơ sở chuyển đổi Công ty TNHH Cơ khí Vận tải Thương mại Đại Hưng (hoạt động theo Giấy chứng nhận đăng ký kinh doanh số 0202000241 cấp lần đầu vào ngày 19 tháng 04 năm 2001) thành công ty cổ phần. Công ty hoạt động theo Giấy chứng nhận đăng ký kinh doanh và đăng ký thuế công ty cổ phần số 0200426067 do Sở Kế hoạch và Đầu tư thành phố Hải phòng cấp lần đầu vào ngày 12 tháng 12 năm 2009. Trong quá trình hoạt động, Công ty đã được Sở Kế hoạch và Đầu tư thành phố Hải Phòng cấp các Giấy chứng nhận đăng ký kinh doanh thay đổi như sau:</t>
  </si>
  <si>
    <t>Thay đổi đăng ký kinh doanh</t>
  </si>
  <si>
    <t>Số giấy chứng nhận</t>
  </si>
  <si>
    <t>Ngày cấp</t>
  </si>
  <si>
    <t>Giấy chứng nhận đăng ký kinh doanh và đăng ký thuế thay đổi lần thứ 1</t>
  </si>
  <si>
    <t>0200426067</t>
  </si>
  <si>
    <t>11/08/2010</t>
  </si>
  <si>
    <t>Giấy chứng nhận đăng ký doanh nghiệp đăng ký thay đổi lần thứ 2</t>
  </si>
  <si>
    <t>Vốn điều lệ của Công ty theo Giấy chứng nhận đăng ký kinh doanh và đăng ký thuế đăng ký lần đầu là 40.000.000.000 đồng và tăng lên thành 55.000.000.000 theo Giấy chứng nhận đăng ký kinh doanh và đăng ký thuế đăng ký thay đổi lần thứ 1.</t>
  </si>
  <si>
    <t xml:space="preserve">Hoạt động kinh doanh chính của Công ty bao gồm: Sản xuất, bán container và rơ moóc; Sửa chữa container và rơ moóc; Dịch vụ kho bãi và lưu giữ hàng hóa; Vận tải hàng hóa bằng đường bộ; Dịch vụ giao nhận hàng hóa; cho thuê container và rơ moóc; Dịch vụ hỗ trợ xuất nhập khẩu hàng hóa; Bán buôn, bảo dưỡng, sửa chữa xe ô tô và xe có động cơ khác; Dịch vụ hỗ trợ trực tiếp cho vận tải đường sắt và đường bộ; Bán buôn sắt, thép và kim loại màu...  </t>
  </si>
  <si>
    <t>Trụ sở chính của Công ty đặt tại Lô 26 Đình Vũ, Phường Đông Hải, Quận Hải An, Thành phố Hải Phòng.</t>
  </si>
  <si>
    <t>Số lượng cán bộ và nhân viên của Công ty tại ngày 31 tháng 12 năm 2012 là: 154</t>
  </si>
  <si>
    <t>Các đơn vị trực thuộc Công ty:</t>
  </si>
  <si>
    <t>Chi nhánh tại Thành phố Hồ Chí Minh</t>
  </si>
  <si>
    <t>Địa chỉ: 07 Nam Hòa, Phường Phước Long A, Quận 9, Thành phố Hồ Chí Minh</t>
  </si>
  <si>
    <t>Chi nhánh tại Thành phố Hà Nội</t>
  </si>
  <si>
    <t>Địa chỉ: Tầng 6, Tòa nhà 174A Phố Đội Cấn, Phường Đội Cấn, Quận Ba Đình, Thành phố Hà Nội</t>
  </si>
  <si>
    <t>Chi nhánh Bình Dương</t>
  </si>
  <si>
    <t>Địa chỉ: Km 15 Xa lộ Hà Nội, Ấp Ngãi Thắng, Xã Bình An, Huyện Dĩ An, Tỉnh Bình Dương</t>
  </si>
  <si>
    <t xml:space="preserve">Hội đồng quản trị </t>
  </si>
  <si>
    <t>Hội đồng quản trị của Công ty trong năm và vào ngày lập báo cáo này như sau:</t>
  </si>
  <si>
    <t>Chức vụ</t>
  </si>
  <si>
    <t>Ngày bổ nhiệm</t>
  </si>
  <si>
    <t>Ngày miễn nhiệm</t>
  </si>
  <si>
    <t>Ông Dương Công Phùng</t>
  </si>
  <si>
    <t>Chủ tịch</t>
  </si>
  <si>
    <t>Ông Nguyễn Minh Phúc</t>
  </si>
  <si>
    <t>Phó Chủ tịch</t>
  </si>
  <si>
    <t>Bà Dương Thị Hằng</t>
  </si>
  <si>
    <t>Thành viên</t>
  </si>
  <si>
    <t>Ông Mai Hoàng Tuấn</t>
  </si>
  <si>
    <t>Ông Trần Thanh Xuân</t>
  </si>
  <si>
    <t>Bà Dương Thị Long</t>
  </si>
  <si>
    <t>II/ CƠ SỞ TRÌNH BÀY BÁO CÁO TÀI CHÍNH</t>
  </si>
  <si>
    <t>1. Chế độ kế toán và Chuẩn mực kế toán áp dụng</t>
  </si>
  <si>
    <t>Công ty áp dụng chuẩn mực và chế độ kế toán Việt nam. Ban hành theo Quyết định 15/2006/QĐ-BTC ngày 20/03/2006 của Bộ tài Chính và các Thông tư hướng dẫn, sửa đổi, bổ sung quyết định số 15/2006/QĐ-BTC.</t>
  </si>
  <si>
    <t>2. Hình thức sổ kế toán áp dụng</t>
  </si>
  <si>
    <t>Công ty áp dụng hình thức sổ kế toán nhật ký chung trên máy vi tính.</t>
  </si>
  <si>
    <t>3. Năm tài chính</t>
  </si>
  <si>
    <t>Năm tài chính của Công ty bắt đầu từ ngày 01/01 đến ngày 31/12 hàng năm.</t>
  </si>
  <si>
    <t>4. Đơn vị tiền tệ sử dụng trong kế toán</t>
  </si>
  <si>
    <t>Đơn vị tiền tệ sử dụng trong kế toán là Đồng Việt nam (VND)</t>
  </si>
  <si>
    <t>III/ CÁC CHÍNH SÁCH KẾ TOÁN CHỦ YẾU</t>
  </si>
  <si>
    <t xml:space="preserve">1. Thay đổi chính sách kế toán và áp dụng Chuẩn mực kế toán mới </t>
  </si>
  <si>
    <t>Các chính sách kế toán của Công ty sử dụng để lập Báo cáo tài chính được áp dụng nhất quán với các chính sách kế toán đã được áp dụng để lập Báo cáo tài chính của các năm trước, ngoại trừ các thay đổi sau:</t>
  </si>
  <si>
    <t xml:space="preserve">- Thông tư 210/2009/TT-BTC hướng dẫn áp dụng Chuẩn mực Báo cáo Tài chính Quốc tế về trình bày báo cáo tài chính và thuyết minh thông tin đối với công cụ tài chính ở Việt Nam: Vào ngày 06 tháng 11 năm 2009, Bộ Tài chính đã ban hành Thông tư 210/2009/TT-BTC hướng dẫn áp dụng Chuẩn mực Báo cáo Tài chính Quốc tế về trình bày Báo cáo tài chính và thuyết minh thông tin đối với công cụ tài chính ("Thông tư 210"). Thông tư 210 có hiệu lực áp dụng kể từ năm tài chính bắt đầu từ 01/01/2012. </t>
  </si>
  <si>
    <t>- Công ty đã áp dụng Thông tư 210 và trình bày các thuyết minh theo yêu cầu của Thông tư này tại các thuyết minh VI.4 và VI.5.</t>
  </si>
  <si>
    <t>- Báo cáo lưu chuyển tiền tệ năm 2013 được lập phương pháp gián tiếp.</t>
  </si>
  <si>
    <t>2. Tiền và tương đương tiền</t>
  </si>
  <si>
    <t>Tiền và các khoản tương đương tiền bao gồm tiền mặt, tiền gửi ngân hàng, tiền đang chuyển và các khoản đầu tư ngắn hạn có thời hạn thu hồi hoặc đáo hạn không quá 3 tháng kể từ ngày mua, dễ dàng chuyển đổi thành một lượng tiền xác định cũng như không có nhiều rủi ro trong việc chuyển đổi.</t>
  </si>
  <si>
    <t>3. Các khoản phải thu thương mại và phải thu khác</t>
  </si>
  <si>
    <t xml:space="preserve">Các khoản phải thu được trình bày trên báo cáo tài chính theo giá trị ghi sổ các khoản phải thu từ khách hàng và phải thu khác sau khi cấn trừ các khoản dự phòng được lập cho các khoản phải thu khó đòi. </t>
  </si>
  <si>
    <t>Dự phòng nợ phải thu khó đòi thể hiện phần giá trị của các khoản phải thu mà Công ty dự kiến không có khả năng thu hồi tại ngày kết thúc kỳ kế toán. Tăng hoặc giảm số dư tài khoản dự phòng được hạch toán vào chi phí quản lý doanh nghiệp trong năm.</t>
  </si>
  <si>
    <t>4. Hàng tồn kho</t>
  </si>
  <si>
    <t>Hàng tồn kho được ghi nhận theo giá thấp hơn giữa giá thành để đưa mỗi sản phẩm đến vị trí và điều kiện hiện tại và giá trị thuần có thể thực hiện được.</t>
  </si>
  <si>
    <t xml:space="preserve">Giá trị thuần có thể thực hiện được là giá bán ước tính của hàng tồn kho trong điều kiện kinh doanh bình thường trừ chi phí ước tính để hoàn thành và chi phí bán hàng ước tính. </t>
  </si>
  <si>
    <t>Công ty áp dụng phương pháp kê khai thường xuyên để hạch toán hàng tồn kho với giá gốc của hàng tồn kho được tính theo phương pháp bình quân gia quyền.</t>
  </si>
  <si>
    <t xml:space="preserve">Dự phòng giảm giá hàng tồn kho được ghi nhận khi giá gốc lớn hơn giá trị thuần có thể thực hiện được. </t>
  </si>
  <si>
    <t>5. Tài sản cố định hữu hình và khấu hao tài sản cố định hữu hình</t>
  </si>
  <si>
    <t>Tài sản cố định hữu hình được thể hiện theo nguyên giá trừ đi giá trị hao mòn lũy kế.</t>
  </si>
  <si>
    <t>Nguyên giá tài sản cố định bao gồm giá mua và những chi phí có liên quan trực tiếp đến việc đưa tài sản vào hoạt động như dự kiến. Các chi phí mua sắm, nâng cấp và đổi mới tài sản cố định được ghi tăng nguyên giá của tài sản và chi phí bảo trì, sửa chữa được hạch toán vào báo cáo kết quả hoạt động kinh doanh khi phát sinh. Khi tài sản được bán hay thanh lý, nguyên giá và giá trị hao mòn lũy kế được xóa sổ và các khoản lãi lỗ phát sinh do bán hay thanh lý được hạch toán vào báo cáo kết quả hoạt động kinh doanh trong năm.</t>
  </si>
  <si>
    <r>
      <t xml:space="preserve">Tài sản cố định hữu hình </t>
    </r>
    <r>
      <rPr>
        <sz val="10"/>
        <rFont val="Arial"/>
        <family val="2"/>
      </rPr>
      <t>được khấu hao theo phương pháp đường thẳng dựa trên thời gian hữu dụng ước tính phù hợp với hướng dẫn tại Thông tư số 203/2009/TT-BTC ngày 20 tháng 10 năm 2009 của Bộ trưởng Bộ Tài chính. Số năm khấu hao của các loại tài sản cố định như sau:</t>
    </r>
  </si>
  <si>
    <t xml:space="preserve">Nhà cửa, vật kiến trúc </t>
  </si>
  <si>
    <t>10 - 15</t>
  </si>
  <si>
    <t>năm</t>
  </si>
  <si>
    <t xml:space="preserve">Máy móc và thiết bị </t>
  </si>
  <si>
    <t>04 - 10</t>
  </si>
  <si>
    <t>Phương tiện vận tải</t>
  </si>
  <si>
    <t>05 - 10</t>
  </si>
  <si>
    <t>Tài sản cố định khác</t>
  </si>
  <si>
    <t>6. Tài sản cố định thuê tài chính và khấu hao tài sản cố định thuê tài chính</t>
  </si>
  <si>
    <t>Thuê tài sản được phân loại là thuê tài chính nếu phần lớn rủi ro và lợi ích gắn liền với quyền sở hữu tài sản thuộc về người đi thuê. Tài sản cố định thuê tài chính được thể hiện theo nguyên giá trừ hao mòn lũy kế. Nguyên giá tài sản cố định thuê tài chính là giá thấp hơn giữa giá trị hợp lý của tài sản thuê tại thời điểm khởi đầu của hợp đồng thuê và giá trị hiện tại của khoản thanh toán tiền thuê tối thiểu. Tỷ lệ chiết khấu để tính giá trị hiện tại của khoản thanh toán tiền thuê tối thiểu cho việc thuê tài sản là lãi suất ngầm định trong hợp đồng thuê tài sản hoặc lãi suất ghi trong hợp đồng. Trong trường hợp không thể xác định được lãi suất ngầm định trong hợp đồng thuê thì sử dụng lãi suất tiền vay tại thời điểm khởi đầu việc thuê tài sản.</t>
  </si>
  <si>
    <t>Tài sản cố định thuê tài chính được khấu hao theo phương pháp đường thẳng dựa trên thời gian hữu dụng ước tính. Trong trường hợp không chắc chắn Công ty sẽ có quyền sở hữu tài sản khi hết hạn hợp đồng thuê thì tài sản cố định sẽ được khấu hao theo thời gian ngắn hơn giữa thời gian thuê và thời gian hữu dụng ước tính. Tài sản cố định thuê tài chính của Công ty là phương tiện vận tải và được khấu hao trong thời gian 10 năm.</t>
  </si>
  <si>
    <t>7. Tài sản thuê hoạt động</t>
  </si>
  <si>
    <t>Thuê tài sản được phân loại là thuê hoạt động nếu phần lớn rủi ro và lợi ích gắn liền với quyền sở hữu tài sản thuộc về người cho thuê. Chi phí thuê hoạt động được phản ánh vào chi phí theo phương pháp đường thẳng cho suốt thời hạn thuê tài sản, không phụ thuộc vào phương thức thanh toán tiền thuê.</t>
  </si>
  <si>
    <t>8. Chi phí đi vay</t>
  </si>
  <si>
    <t>Chi phí đi vay bao gồm lãi tiền vay và các chi phí khác phát sinh liên quan trực tiếp đến các khoản vay của doanh nghiệp.</t>
  </si>
  <si>
    <t>Chi phí đi vay được hạch toán như chi phí phát sinh trong năm ngoại trừ các khoản được vốn hóa như theo nội dung của đoạn tiếp theo.</t>
  </si>
  <si>
    <t>Chi phí đi vay liên quan trực tiếp đến việc mua sắm, xây dựng hoặc hình thành một tài sản cụ thể cần có một thời gian đủ dài để có thể đưa vào sử dụng theo mục đích định trước hoặc để bán được vốn hóa vào nguyên giá của tài sản đó.</t>
  </si>
  <si>
    <t>9. Chi phí đầu tư xây dựng cơ bản</t>
  </si>
  <si>
    <t>Chi phí xây dựng cơ bản dở dang bao gồm chi phí liên quan trực tiếp đến việc đầu tư các dự án, xây dựng các hạng mục công trình mà chưa hoàn thành tại ngày lập Báo cáo tài chính, như chi phí giao thầu xây dựng, mua sắm máy móc thiết bị, chi phí khảo sát, thiết kế và các chi phí khác.</t>
  </si>
  <si>
    <t>10. Các khoản phải trả và chi phí trích trước</t>
  </si>
  <si>
    <t>Các khoản phải trả và chi phí trích trước được ghi nhận cho số tiền phải trả trong tương lai liên quan đến hàng hóa và dịch vụ đã nhận được không phụ thuộc vào việc Công ty đã nhận được hóa đơn của nhà cung cấp hay chưa.</t>
  </si>
  <si>
    <t>11. Các khoản dự phòng phải trả</t>
  </si>
  <si>
    <t>Một khoản dự phòng được ghi nhận khi Công ty có nghĩa vụ pháp lý hoặc nghĩa vụ liên đới do kết quả từ một sự kiện đã xảy ra trong quá khứ dẫn đến nhiều khả năng là cần chuyển giao các lợi ích kinh tế trong tương lai để thanh toán nghĩa vụ đó. Nếu ảnh hưởng của thời gian là trọng yếu, dự phòng sẽ được xác định bằng cách chiết khấu số tiền phải bỏ ra trong tương lai để thanh toán nghĩa vụ nợ. Tỷ lệ chiết khấu được sử dụng là tỷ lệ chiết khấu trước thuế và phản ánh rõ những ước tính trên thị trường hiện tại về giá trị thời gian của tiền và những rủi ro cụ thể của khoản nợ đó.</t>
  </si>
  <si>
    <t>12. Các nghiệp vụ bằng ngoại tệ</t>
  </si>
  <si>
    <t>Các nghiệp vụ phát sinh bằng các đơn vị tiền tệ khác với đơn vị tiền tệ kế toán của Công ty (VND) được hạch toán theo tỷ giá giao dịch vào ngày phát sinh nghiệp vụ. Tại ngày kết thúc kỳ kế toán, các khoản mục tiền tệ có gốc ngoại tệ được đánh giá lại theo tỷ giá bình quân liên ngân hàng tại thời điểm này. Tất cả các khoản chênh lệch tỷ giá thực tế phát sinh trong kỳ và chênh lệch do đánh giá lại số dư tiền tệ có gốc ngoại tệ cuối năm được hạch toán vào kết quả hoạt động kinh doanh.</t>
  </si>
  <si>
    <t>13. Vốn chủ sở hữu</t>
  </si>
  <si>
    <t>Vốn chủ sở hữu của Công ty bao gồm:</t>
  </si>
  <si>
    <t>Vốn đầu tư của chủ sở hữu: được ghi nhận theo số thực tế đã đầu tư của các cổ đông.</t>
  </si>
  <si>
    <t>Thặng dư vốn cổ phần là số chênh lệch giữa mệnh giá và giá phát hành cổ phiếu, trừ đi chi phí trực tiếp liên quan đến phát hành cổ phiếu.</t>
  </si>
  <si>
    <t>Cổ phiếu quỹ: Cổ phiếu do Công ty phát hành được Công ty mua lại (cổ phiếu quỹ) được ghi nhận theo nguyên giá (bao gồm tiền mua và các chi phí liên quan đến giao dịch mua) và trừ vào vốn chủ sở hữu. Công ty không ghi nhận lãi/(lỗ) khi mua, bán hoặc hủy cổ phiếu của mình.</t>
  </si>
  <si>
    <t>Các quỹ thuộc vốn chủ sở hữu được trích lập và sử dụng theo Điều lệ của Công ty hoặc theo Nghị quyết của Đại hội đồng cổ đông Công ty.</t>
  </si>
  <si>
    <t>Lợi nhuận thuần sau thuế thu nhập doanh nghiệp có thể được chia cho các nhà đầu tư sau khi được Đại hội đồng cổ đông thông qua và sau khi đã trích lập các quỹ dự phòng theo Điều lệ Công ty và các quy định của pháp luật Việt Nam.</t>
  </si>
  <si>
    <t>14. Thuế thu nhập doanh nghiệp</t>
  </si>
  <si>
    <t>Công ty có nghĩa vụ nộp thuế thu nhập doanh nghiệp với thuế suất 25% đối với tất cả các khoản thu nhập chịu thuế theo quy định của Luật thuế thu nhập doanh nghiệp.</t>
  </si>
  <si>
    <t>Chi phí thuế thu nhập doanh nghiệp trong năm bao gồm thuế thu nhập hiện hành và thuế thu nhập hoãn lại.</t>
  </si>
  <si>
    <t>Thuế thu nhập doanh nghiệp hiện hành</t>
  </si>
  <si>
    <t>Thuế thu nhập hiện hành là số thuế thu nhập doanh nghiệp phải nộp tính trên thu nhập chịu thuế và thuế suất thuế thu nhập doanh nghiệp áp dụng tại ngày cuối kỳ.</t>
  </si>
  <si>
    <t>Thuế thu nhập hiện hành được ghi nhận vào kết quả hoạt động kinh doanh ngoại trừ trường hợp thuế thu nhập phát sinh liên quan đến một khoản mục được ghi thẳng vào vốn chủ sở hữu, trong trường hợp này, thuế thu nhập hiện hành cũng được ghi nhận trực tiếp vào vốn chủ sở hữu.</t>
  </si>
  <si>
    <t>Thuế thu nhập doanh nghiệp hoãn lại</t>
  </si>
  <si>
    <t>Thuế thu nhập hoãn lại là khoản thuế thu nhập doanh nghiệp sẽ phải nộp hoặc sẽ được hoàn lại do chênh lệch tạm thời giữa giá trị ghi sổ của tài sản và nợ phải trả cho mục đích Báo cáo tài chính và các giá trị dùng cho mục đích thuế. Thuế thu nhập hoãn lại phải trả được ghi nhận cho tất cả các khoản chênh lệch tạm thời chịu thuế. Tài sản thuế thu nhập hoãn lại chỉ được ghi nhận khi chắc chắn trong tương lai sẽ có lợi nhuận tính thuế để sử dụng những chênh lệch tạm thời được khấu trừ này.</t>
  </si>
  <si>
    <t>Giá trị ghi sổ của tài sản thuế thu nhập doanh nghiệp hoãn lại được xem xét lại vào ngày kết thúc năm tài chính và sẽ được ghi giảm đến mức đảm bảo chắc chắn có đủ lợi nhuận tính thuế cho phép lợi ích của một phần hoặc toàn bộ tài sản thuế thu nhập hoãn lại được sử dụng.</t>
  </si>
  <si>
    <t xml:space="preserve">Tài sản thuế thu nhập hoãn lại và thuế thu nhập hoãn lại phải trả được xác định theo thuế suất dự tính sẽ áp dụng cho năm tài sản được thu hồi hay nợ phải trả được thanh toán dựa trên các mức thuế suất có hiệu lực tại ngày kết thúc năm tài chính. </t>
  </si>
  <si>
    <t>Thuế thu nhập hoãn lại được ghi nhận vào kết quả hoạt động kinh doanh ngoại trừ trường hợp thuế thu nhập hoãn lại phát sinh liên quan đến các khoản mục được ghi thẳng vào vốn chủ sở hữu, trong trường hợp này, thuế thu nhập hoãn lại cũng được ghi nhận trực tiếp vào vốn chủ sở hữu.</t>
  </si>
  <si>
    <t>Doanh nghiệp chỉ được bù trừ các tài sản thuế thu nhập hoãn lại và thuế thu nhập hoãn lại phải trả khi doanh nghiệp có quyền hợp pháp được bù trừ giữa tài sản thuế thu nhập hiện hành với thuế thu nhập hiện hành phải nộp và các tài sản thuế thu nhập hoãn lại và thuế thu nhập hoãn lại phải trả liên quan tới thuế thu nhập doanh nghiệp được quản lý bởi cùng một cơ quan thuế đối với cùng một đơn vị chịu thuế; hoặc các đơn vị chịu thuế khác nhau dự định thanh toán thuế thu nhập hiện hành phải trả và tài sản thuế thu nhập hiện hành trên cơ sở thuần hoặc thu hồi tài sản đồng thời với việc thanh toán nợ phải trả trong từng kỳ tương lai khi các khoản trọng yếu của thuế thu nhập hoãn lại phải trả hoặc tài sản thuế thu nhập hoãn lại được thanh toán hoặc thu hồi.</t>
  </si>
  <si>
    <t>15. Nguyên tắc ghi nhận doanh thu</t>
  </si>
  <si>
    <t>Doanh thu được ghi nhận khi Công ty có khả năng nhận được các lợi ích kinh tế có thể xác định được một cách chắc chắn. Doanh thu được xác định theo giá trị hợp lý của các khoản đã thu hoặc sẽ thu được sau khi trừ đi các khoản chiết khấu thương mại, giảm giá hàng bán và hàng bán bị trả lại. Các điều kiện ghi nhận cụ thể sau đây cũng phải được đáp ứng khi ghi nhận doanh thu:</t>
  </si>
  <si>
    <t>Doanh thu từ bán hàng hóa được ghi nhận khi phần lớn rủi ro và quyền sở hữu của hàng hóa được chuyển giao cho người mua, thường là trùng với việc chuyển giao hàng hóa.</t>
  </si>
  <si>
    <t xml:space="preserve">Khi cung cấp dịch vụ, doanh thu được ghi nhận khi không còn những yếu tố không chắc chắn đáng kể liên quan đến việc thanh toán tiền hoặc chi phí kèm theo. Trường hợp dịch vụ được thực hiện trong nhiều kỳ kế toán thì việc xác định doanh thu trong từng kỳ được thực hiện căn cứ vào tỷ lệ hoàn thành dịch vụ tại ngày cuối kỳ. </t>
  </si>
  <si>
    <t>Thu nhập từ tiền cho thuê tài sản theo hợp đồng thuê hoạt động được hạch toán vào kết quả hoạt động kinh doanh trong kỳ theo phương pháp đường thẳng trong suốt thời gian cho thuê.</t>
  </si>
  <si>
    <t>16. Công cụ tài chính</t>
  </si>
  <si>
    <t>Ghi nhận ban đầu và trình bày</t>
  </si>
  <si>
    <t>Tài sản tài chính</t>
  </si>
  <si>
    <t>Theo Thông tư 210/2009/TT-BTC, tài sản tài chính được phân loại một cách phù hợp, cho mục đích thuyết minh trong Báo cáo tài chính thành tài sản tài chính được ghi nhận theo giá trị hợp lý thông qua Báo cáo kết quả hoạt động kinh doanh, các khoản cho vay và phải thu, các khoản đầu tư giữ đến ngày đáo hạn và tài sản tài chính giữ sẳn sàng để bán. Công ty quyết định phân loại các loại tài sản tài chính này tại thời điểm ghi nhận lần đầu.</t>
  </si>
  <si>
    <t>Tại thời điểm ghi nhận lần đầu, tài sản tài chính được xác định theo nguyên giá cộng với chi phí giao dịch trực tiếp liên quan đến việc phát hành.</t>
  </si>
  <si>
    <t>Tài sản tài chính của Công ty bao gồm tiền và các loại tiền gửi ngắn hạn, các khoản phải thu khách hàng và phải thu khác, các khoản cho vay, các công cụ tài chính niêm yết và không niêm yết.</t>
  </si>
  <si>
    <t>Nợ phải trả tài chính</t>
  </si>
  <si>
    <t>Theo Thông tư 210/2009/TT-BTC, nợ phải trả tài chính được phân loại một cách phù hợp, cho mục đích thuyết minh trong Báo cáo tài chính thành nợ phải trả tài chính được ghi nhận theo giá trị hợp lý thông qua Báo cáo kết quả hoạt động kinh doanh và các khoản nợ tài chính được xác định theo giá trị phân bổ. Công ty xác định phân loại các loại nợ phải trả tài chính này tại thời điểm ghi nhận lần đầu.</t>
  </si>
  <si>
    <t>Tại thời điểm ghi nhận lần đầu, nợ phải trả tài chính được xác định theo nguyên giá cộng với chi phí giao dịch trực tiếp liên quan đến việc phát hành.</t>
  </si>
  <si>
    <t>Nợ phải trả tài chính của Công ty bao gồm nợ phải trả người bán, nợ phải trả khác, các khoản vay và nợ.</t>
  </si>
  <si>
    <t>Giá trị sau ghi nhận lần đầu</t>
  </si>
  <si>
    <t>Hiện tại không có yêu cầu xác định lại giá trị của các công cụ tài chính sau ghi nhận ban đầu.</t>
  </si>
  <si>
    <t>Bù trừ các công cụ tài chính</t>
  </si>
  <si>
    <t>Các tài sản tài chính và nợ phải trả tài chính được bù trừ và giá trị thuần sẽ được trình bày trên Báo cáo tài chính nếu và chỉ nếu, Công ty có quyền hợp pháp thi hành việc bù trừ các giá trị đã được ghi nhận và có ý định bù trừ trên cơ sở thuần, hoặc thu được các tài sản và thanh toán nợ phải trả đồng thời.</t>
  </si>
  <si>
    <t>17. Bên liên quan</t>
  </si>
  <si>
    <t xml:space="preserve">Các bên được coi là liên quan nếu một bên có khả năng kiểm soát hoặc có ảnh hưởng đáng kể đối với bên kia trong việc ra quyết định các chính sách tài chính và hoạt động. </t>
  </si>
  <si>
    <t>Giao dịch với các bên có liên quan với Công ty được trình bày ở thuyết minh số VI.1.</t>
  </si>
  <si>
    <t>V. THÔNG TIN BỔ SUNG CHO CÁC KHOẢN MỤC TRÌNH BÀY TRONG BẢNG CÂN ĐỐI KẾ TOÁN</t>
  </si>
  <si>
    <t>(Đơn vị tính :Việt Nam đồng)</t>
  </si>
  <si>
    <t>5.1- Tiền</t>
  </si>
  <si>
    <t>Số cuối kỳ   30/06/2013</t>
  </si>
  <si>
    <t>Số đầu kỳ  (01/01/2013)</t>
  </si>
  <si>
    <t>- Tiền mặt</t>
  </si>
  <si>
    <t>- Tiền đang chuyển</t>
  </si>
  <si>
    <t xml:space="preserve">- Tiền gửi ngân hàng </t>
  </si>
  <si>
    <t>Cộng</t>
  </si>
  <si>
    <t>5.2- Các khoản phải thu ngắn hạn</t>
  </si>
  <si>
    <t>Phải thu của khách hàng</t>
  </si>
  <si>
    <t>Trả trước cho người bán</t>
  </si>
  <si>
    <t>Phải thu khác *</t>
  </si>
  <si>
    <t>(*) Phải thu khác của Cty CP Hưng đạo container (cho vay, mượn): 20.000.000.000VNĐ</t>
  </si>
  <si>
    <t>5.3- Hàng tồn kho</t>
  </si>
  <si>
    <t>Nguyên liệu, vật liệu tồn kho</t>
  </si>
  <si>
    <t>Công cụ, dụng cụ trong kho</t>
  </si>
  <si>
    <t>Hàng đang đi đường</t>
  </si>
  <si>
    <t>Thành phẩm tồn kho</t>
  </si>
  <si>
    <t>Hàng hoá tồn kho</t>
  </si>
  <si>
    <t>5.4- Chi phí trả trước ngắn hạn</t>
  </si>
  <si>
    <t xml:space="preserve">Chi phí trả trước ngắn hạn </t>
  </si>
  <si>
    <t xml:space="preserve">5.5- Tài sản ngắn hạn khác </t>
  </si>
  <si>
    <t>Tạm ứng của CBCNV</t>
  </si>
  <si>
    <t>5.6- Thuế GTGT được khấu trừ</t>
  </si>
  <si>
    <t>- Hải phòng thuế GTGT còn được khấu trừ</t>
  </si>
  <si>
    <t>- Bình Dương thuế GTGT còn được khấu trừ</t>
  </si>
  <si>
    <t>- HCM thuế GTGT còn được khấu trừ</t>
  </si>
  <si>
    <t>5.7- Tăng, giảm tài sản cố định hữu hình</t>
  </si>
  <si>
    <t>Nguyên giá</t>
  </si>
  <si>
    <t>Tăng trong kỳ</t>
  </si>
  <si>
    <t>Giảm trong kỳ</t>
  </si>
  <si>
    <t>Nhà cửa</t>
  </si>
  <si>
    <t>Máy móc thiết bị</t>
  </si>
  <si>
    <t>Thiết bị quản lý</t>
  </si>
  <si>
    <t>Tài sản khác</t>
  </si>
  <si>
    <t>Tổng</t>
  </si>
  <si>
    <t>Khấu hao lũy kế</t>
  </si>
  <si>
    <t>Giá trị còn lại</t>
  </si>
  <si>
    <t>5.8 Tăng, giảm tài sản cố định thuê tài chính</t>
  </si>
  <si>
    <t xml:space="preserve">Tài sản cố định thuê tài chính là phương tiện vận tải để phục vụ cho hoạt động kinh doanh Công ty. Thời gian thuê là 36 tháng. Theo hợp đồng cho thuê tài chính số 2011-0003-000 ký với Công ty TNHH Cho thuê Tài chính Quốc tế Việt Nam ngày 22 tháng 4 năm 2011, Công ty sẽ mua lại các tài sản này khi thời gian thuê hết hạn vào ngày 15 tháng 4 năm 2014 với giá mua lại bằng 1% giá mua (tương đương 23.367.000 đồng). </t>
  </si>
  <si>
    <t>5.9- Chi phí xây dựng cơ bản dở dang</t>
  </si>
  <si>
    <t>Công trình XD nhà kho và xưởng sửa chữa tại Lô 26 Đình Vũ, TP.Hải phòng</t>
  </si>
  <si>
    <t xml:space="preserve">5.10- Chi phí trả trước dài hạn </t>
  </si>
  <si>
    <t>Chi phí trả trước CN Hải Phòng  (Chi phí đền bù giải tỏa phần thuê đất</t>
  </si>
  <si>
    <t>tại lô 26 Đình Vũ, Hải phòng</t>
  </si>
  <si>
    <t>Chi phí khác</t>
  </si>
  <si>
    <t>5.11 - Tài sản dài hạn khác</t>
  </si>
  <si>
    <t>Số cuối kỳ   31/12/2012</t>
  </si>
  <si>
    <t>Số đầu kỳ  (01/01/2012)</t>
  </si>
  <si>
    <t>Ký quỹ HĐ thuê tài chính tại Cty TNHH cho thuê tài chính quốc</t>
  </si>
  <si>
    <t>tế VN ( CN HCM)</t>
  </si>
  <si>
    <t xml:space="preserve">5.12- Các khoản vay ngắn hạn </t>
  </si>
  <si>
    <t>Vay ngắn hạn VRB Hai phong</t>
  </si>
  <si>
    <t>Vay ngắn hạn ACB - HCM</t>
  </si>
  <si>
    <t>Khoản vay của Ngân hàng Liên doanh Việt Nga - Chi nhánh Hải Phòng (Ngân hàng VRB) bằng tiền Đồng Việt Nam để bổ sung vốn kinh doanh. Thời hạn vay là 6 tháng. Lãi suất thả nổi bằng lãi suất tiền gửi tiết kiệm kỳ hạn 12 tháng trả sau của VRB cộng (+) phí tổi thiểu 3,5%/năm. Tài sản thế chấp để bảo đảm cho các khoản vay này là ô tô đầu kéo Freightliner biển số 15C-03364.</t>
  </si>
  <si>
    <t xml:space="preserve">Khoản vay của Ngân hàng Thương mại Cổ phần Á Châu (Ngân hàng ACB) để bổ sung vốn kinh doanh. Thời hạn vay tối đa là 6 tháng kể từ ngày giải ngân. Lãi suất thả nổi bằng lãi suất tiền gửi tiết kiệm kỳ hạn 13 tháng trả sau của ACB cộng (+) phí cố định 5,95%/năm. </t>
  </si>
  <si>
    <t>Khoản vay tại Ngân hàng ACB được Dương Thị Phượng (bên liên quan với Công ty) bảo lãnh bằng việc thế chấp bất động sản tại số 60/1/3 Phan Chu Trinh, phường 24, quận Bình Thạnh, TP. Hồ Chí Minh thuộc sở hữu của bà Dương Thị Phượng.</t>
  </si>
  <si>
    <t xml:space="preserve">Khoản vay của Ngân hàng Liên doanh Việt Nga - Chi nhánh Hải Phòng (Ngân hàng VRB) bằng tiền Đồng Việt Nam để bổ sung vốn kinh doanh. Thời hạn vay là 6 tháng. . </t>
  </si>
  <si>
    <t xml:space="preserve">Tài sản thế chấp để bảo đảm cho các khoản vay này là ô tô đầu kéo Freightliner biển số 15C-03364 </t>
  </si>
  <si>
    <t>5.13 - Vay và Nợ ngắn hạn</t>
  </si>
  <si>
    <t>- VP Hải phòng</t>
  </si>
  <si>
    <t>- CN HCM</t>
  </si>
  <si>
    <t>Khoản vay của Ngân hàng Thương mại Cổ phần Kỹ Thương (Techcombank) bằng tiền Đồng Việt Nam để mua xe ô tô Mercedes biển số 56P-5298. Thời hạn vay 48 tháng, trả nợ gốc và lãi vay hàng tháng. Lãi suất thả nổi và được điều chỉnh ba tháng 1 lần, bằng lãi suất tiền gửi tiết kiệm 12 tháng trả sau của Teckcombank cộng (+) phí cố định 5,5%/năm.</t>
  </si>
  <si>
    <t>Tài sản hình thành từ vốn vay được thế chấp để bảo đảm cho khoản vay.</t>
  </si>
  <si>
    <t xml:space="preserve">Khoản vay của Ngân hàng Thương mại Cổ phần Phương Tây (Westernbank) bằng tiền Đồng Việt Nam để mua xe ô tô Mercedes Benz GL450 biển số 56S-0765. Thời hạn vay 48 tháng, trả nợ gốc và lãi vay hàng tháng. Lãi suất thả nổi và được điều chỉnh ba tháng 1 lần bằng lãi suất tiền gửi tiết kiệm 12 tháng trả sau của Westerbank cộng (+) phí cố định 3,84%/năm. </t>
  </si>
  <si>
    <t xml:space="preserve">Thuê tài chính của Công ty TNHH Cho Thuê Tài Chính Quốc Tế Việt Nam theo hợp đồng cho thuê số 2011-00033-000 ngày 22/04/2011 để mua xe đầu kéo, xe tải và cẩu gập. Thời hạn thuê là 36 tháng, thời hạn trả nợ cuối cùng vào ngày 15/04/2014. Tiền thuê và lãi được trả hàng tháng. Lãi suất thuê được thả nổi bằng lãi suất cơ bản cộng (+) phí cố định 3%/năm. Lãi suất cơ bản được điều chỉnh hàng và bằng lãi suất bình quân tiền gửi tiết kiệm áp dụng cho khách hàng cá nhân 12 tháng trả sau của ba ngân hàng: Sở giao dịch Ngân hàng Thương mại Cổ phần Ngoại thương Việt Nam, Sở giao dịch Ngân hàng Thương mại Cổ phần Á châu và Sở giao dịch Ngân hàng Thương mại Cổ phần Sài Gòn Thương tín. </t>
  </si>
  <si>
    <t>5.14- Các khoản phải trả</t>
  </si>
  <si>
    <t>Phải trả cho người bán</t>
  </si>
  <si>
    <t>Người mua trả tiền trước</t>
  </si>
  <si>
    <t>Phải trả Công nhân viên</t>
  </si>
  <si>
    <t>Chi phí phải trả khác</t>
  </si>
  <si>
    <t xml:space="preserve">5.15- Thuế và các khỏan phải nộp Nhà Nước </t>
  </si>
  <si>
    <t xml:space="preserve"> Thuế Giá trị gia tăng </t>
  </si>
  <si>
    <t xml:space="preserve"> Thuế Thu nhập doanh nghiệp </t>
  </si>
  <si>
    <t xml:space="preserve"> Thuế Thu nhập cá nhân </t>
  </si>
  <si>
    <t xml:space="preserve"> Thuế khác </t>
  </si>
  <si>
    <t>5.16 - Các khoản phải trả phải nộp khác</t>
  </si>
  <si>
    <t>Bảo hiểm xã hội</t>
  </si>
  <si>
    <t>Bảo hiểm y tế</t>
  </si>
  <si>
    <t>Kinh phí công đoàn</t>
  </si>
  <si>
    <t>Bảo hiểm thất nghiệp</t>
  </si>
  <si>
    <t>Nhận ký quỹ, ký cược ngắn hạn</t>
  </si>
  <si>
    <t>Các khoản phải trả, phải nộp khác</t>
  </si>
  <si>
    <t>5.17 - Vay dài hạn và nợ dài hạn</t>
  </si>
  <si>
    <t>Vay dài hạn</t>
  </si>
  <si>
    <t>Số cuối kỳ   31/03/2013</t>
  </si>
  <si>
    <t>Techcombank</t>
  </si>
  <si>
    <t>Westernbank</t>
  </si>
  <si>
    <t>- VP Hải phòng</t>
  </si>
  <si>
    <t>Khoản vay trung hạn của Ngân hàng TMCP Á Châu của VP Hải phòng theo Hợp đồng vay số: NGQ.DN.03130312/TH ngày 12/4/2012, thời hạn vay 24 tháng, lãi suất 19,2%/năm để mua hàng hóa là container. Tài sản đảm bảo là quyền sử dụng đất tại Lô 26 Đình Vũ, Q. Hải an, TP. Hải phòng</t>
  </si>
  <si>
    <t>5.17- Vốn chủ sở hữu</t>
  </si>
  <si>
    <t>Vốn đầu tư của chủ sở hữu</t>
  </si>
  <si>
    <t>Quỹ đầu tư phát triển</t>
  </si>
  <si>
    <t>LN chưa p.phối</t>
  </si>
  <si>
    <t>Tổng cộng</t>
  </si>
  <si>
    <t>Tại ngày 01/01/2013</t>
  </si>
  <si>
    <t>Tại ngày 30/06/2013</t>
  </si>
  <si>
    <t>Vốn góp thực tế</t>
  </si>
  <si>
    <t>Tỉ lệ %</t>
  </si>
  <si>
    <t>Tên cổ đông</t>
  </si>
  <si>
    <t xml:space="preserve">Cổ đông sáng lập </t>
  </si>
  <si>
    <t xml:space="preserve">Cổ đông khác </t>
  </si>
  <si>
    <t xml:space="preserve">Cổ đông sở hữu trên 5% vốn điều lệ </t>
  </si>
  <si>
    <t xml:space="preserve">Cổ phiếu quỹ </t>
  </si>
  <si>
    <t>100%</t>
  </si>
  <si>
    <t>VI/ THÔNG TIN BỔ SUNG CHO CÁC KHOẢN MỤC TRÌNH BÀY TRONG BÁO CÁO KẾT QUẢ KINH DOANH</t>
  </si>
  <si>
    <t>6.1- Tổng doanh thu bán hàng và cung cấp dịch vụ</t>
  </si>
  <si>
    <t>Quí II Năm 2013</t>
  </si>
  <si>
    <t xml:space="preserve"> Năm 2012</t>
  </si>
  <si>
    <t xml:space="preserve">- Doanh thu bán hàng hóa </t>
  </si>
  <si>
    <t>- Doanh thu cung cấp dịch vụ</t>
  </si>
  <si>
    <t>6.2- Giá vốn hàng bán</t>
  </si>
  <si>
    <t>- Giá vốn của hàng hóa</t>
  </si>
  <si>
    <t>- Giá vốn của dịch vụ cung cấp</t>
  </si>
  <si>
    <t>6.3- Doanh thu hoạt động tài chính</t>
  </si>
  <si>
    <t>Lãi tiền gửi ngân hàng</t>
  </si>
  <si>
    <t xml:space="preserve">6.4- Chi phí tài chính </t>
  </si>
  <si>
    <t>Chi phí thuê tài chính</t>
  </si>
  <si>
    <t>Chi phí lãi vay</t>
  </si>
  <si>
    <t xml:space="preserve">6.5- Chi phí bán hàng </t>
  </si>
  <si>
    <t>Chi phí bán hàng</t>
  </si>
  <si>
    <t>6.6- Chi phí Quản lý</t>
  </si>
  <si>
    <t>Chi phí Quản lý</t>
  </si>
  <si>
    <t xml:space="preserve">6.7- Thu nhập khác </t>
  </si>
  <si>
    <t>Thanh lý, nhượng bán tài sản cố định</t>
  </si>
  <si>
    <t>Khác</t>
  </si>
  <si>
    <t xml:space="preserve">6.8- Chi phí khác </t>
  </si>
  <si>
    <t>Giá trị còn lại của TSCĐ thanh lý, nhượng bán</t>
  </si>
  <si>
    <t xml:space="preserve">6.9- Chi phí thuế thu nhập hiện hành </t>
  </si>
  <si>
    <t>Thuế thu nhập doanh nghiệp phải nộp cho năm hiện tại</t>
  </si>
  <si>
    <t>Lợi nhuận trước thuế</t>
  </si>
  <si>
    <t>Thu nhập chịu thuế</t>
  </si>
  <si>
    <t>Thuế suất thuế thu nhập doanh nghiệp</t>
  </si>
  <si>
    <t>Tổng cộng thuế thu nhập doanh nghiệp</t>
  </si>
  <si>
    <t>6.10- Lợi nhuận sau thuế</t>
  </si>
  <si>
    <t xml:space="preserve">VII/ THÔNG TIN KHÁC </t>
  </si>
  <si>
    <t>1. Giao dịch với các bên liên quan</t>
  </si>
  <si>
    <t>Bên liên quan</t>
  </si>
  <si>
    <t>Mối quan hệ</t>
  </si>
  <si>
    <t>Công ty Cổ phần Hưng Đạo Container</t>
  </si>
  <si>
    <t>Cùng chủ sở hữu</t>
  </si>
  <si>
    <t>Hội đồng quản trị, Ban kiểm soát, Ban Giám đốc và Kế toán trưởng</t>
  </si>
  <si>
    <t>Thành viên quản lý chủ chốt</t>
  </si>
  <si>
    <t>Thành viên gia đình của Hội đồng quản trị, Ban kiểm soát, Ban Giám đốc và Kế toán trưởng</t>
  </si>
  <si>
    <t>Thành viên gia đình của thành viên quản lý chủ chốt</t>
  </si>
  <si>
    <t>Các giao dịch trọng yếu giữa Công ty với các bên có liên quan trong  quí II năm 2013 như sau:</t>
  </si>
  <si>
    <t>Bên liên quan/Nội dung giao dịch</t>
  </si>
  <si>
    <t>Năm 2013</t>
  </si>
  <si>
    <t>Năm 2012</t>
  </si>
  <si>
    <t>Công ty CP Hưng đạo Container</t>
  </si>
  <si>
    <t>Bán hàng và cung cấp dịch vụ</t>
  </si>
  <si>
    <t>Mua hàng hóa và dịch vụ</t>
  </si>
  <si>
    <r>
      <t xml:space="preserve">Bà Dương Thị Phượng </t>
    </r>
    <r>
      <rPr>
        <sz val="10"/>
        <rFont val="Arial"/>
        <family val="2"/>
      </rPr>
      <t>(Thành viên gia đình của thành viên Hội đồng quản trị)</t>
    </r>
  </si>
  <si>
    <t>Bảo lãnh vay vốn tại Ngân hàng Thương mại Cổ phần Á Châu</t>
  </si>
  <si>
    <t>Hội đồng quản trị và Ban Kiểm soát</t>
  </si>
  <si>
    <t>Tiền lương của các thành viên trực tiếp tham gia quản lý và điều hành Công ty</t>
  </si>
  <si>
    <t>Ban Giám đốc và Kế toán trưởng</t>
  </si>
  <si>
    <t>Tiền lương</t>
  </si>
  <si>
    <t>Bên liên quan/Công nợ</t>
  </si>
  <si>
    <t>Công nợ phải thu</t>
  </si>
  <si>
    <t>Tại ngày 30/06/2013</t>
  </si>
  <si>
    <r>
      <t xml:space="preserve">            </t>
    </r>
    <r>
      <rPr>
        <b/>
        <u/>
        <sz val="10"/>
        <rFont val="Arial"/>
        <family val="2"/>
      </rPr>
      <t>Tại ngày</t>
    </r>
    <r>
      <rPr>
        <b/>
        <sz val="10"/>
        <rFont val="Arial"/>
        <family val="2"/>
      </rPr>
      <t xml:space="preserve">              </t>
    </r>
    <r>
      <rPr>
        <b/>
        <u/>
        <sz val="10"/>
        <rFont val="Arial"/>
        <family val="2"/>
      </rPr>
      <t xml:space="preserve"> 01/01/2013</t>
    </r>
  </si>
  <si>
    <t>Cty CP Hưng Đạo Container - Phải thu tiền bán hàng và cung cấp dịch vụ</t>
  </si>
  <si>
    <t xml:space="preserve">Cty CP Hưng Đạo Container - Phải thu khoản cho vay </t>
  </si>
  <si>
    <t>Cộng</t>
  </si>
  <si>
    <t>Công nợ phải trả</t>
  </si>
  <si>
    <t>Cty CP Hưng Đạo Container -  Phải trả tiền mua hàng hóa và dịch vụ</t>
  </si>
  <si>
    <r>
      <rPr>
        <b/>
        <sz val="10"/>
        <rFont val="Arial"/>
        <family val="2"/>
      </rPr>
      <t>2.</t>
    </r>
    <r>
      <rPr>
        <sz val="10"/>
        <rFont val="Arial"/>
        <family val="2"/>
      </rPr>
      <t xml:space="preserve"> Ngoài ra không có sự kiện quan trọng nào xảy ra sau ngày kết thúc niên độ kế toán yêu cầu phải điều chỉnh hoặc công bố trên báo cáo tài chính.</t>
    </r>
  </si>
  <si>
    <t>Ng­êi lËp</t>
  </si>
  <si>
    <t>§Æng ThÞ Phóc</t>
  </si>
  <si>
    <t>Trần Thị Hồng Nga</t>
  </si>
  <si>
    <t xml:space="preserve">BÁO CÁO LƯU CHUYỂN TIỀN TỆ  (Theo phương pháp gián tiếp) </t>
  </si>
  <si>
    <t>CHỈ TIÊU</t>
  </si>
  <si>
    <t>Mã
số</t>
  </si>
  <si>
    <t>Quí II</t>
  </si>
  <si>
    <t xml:space="preserve">Lũy kế từ đầu năm đến cuối  quý này Năm nay </t>
  </si>
  <si>
    <t>Lũy kế từ đầu năm đến cuối  quý này Năm trước</t>
  </si>
  <si>
    <t>STT</t>
  </si>
  <si>
    <t xml:space="preserve">Năm nay </t>
  </si>
  <si>
    <t xml:space="preserve">Năm trước </t>
  </si>
  <si>
    <t>30-6-2013</t>
  </si>
  <si>
    <t>30-6-2012</t>
  </si>
  <si>
    <t>I. Lưu chuyển tiền từ hoạt động kinh doanh</t>
  </si>
  <si>
    <t>1. Lợi nhuận trước thuế</t>
  </si>
  <si>
    <t>01</t>
  </si>
  <si>
    <t>2. Điều chỉnh cho các khoản</t>
  </si>
  <si>
    <t>- Khấu hao TSCĐ</t>
  </si>
  <si>
    <t>02</t>
  </si>
  <si>
    <t>- Các khoản dự phòng</t>
  </si>
  <si>
    <t>03</t>
  </si>
  <si>
    <t>- Lãi, lỗ chênh lệch tỷ giá hối đoái chưa thực hiện</t>
  </si>
  <si>
    <t>04</t>
  </si>
  <si>
    <t>- Lãi, lỗ từ hoạt động đầu tư</t>
  </si>
  <si>
    <t>05</t>
  </si>
  <si>
    <t xml:space="preserve">- Chi phí lãi vay </t>
  </si>
  <si>
    <t>06</t>
  </si>
  <si>
    <t>3. Lợi nhuận từ hoạt động kinh doanh trước thay đổi vốn  lưu động</t>
  </si>
  <si>
    <t>08</t>
  </si>
  <si>
    <t>- Tăng, giảm các khoản phải thu</t>
  </si>
  <si>
    <t>09</t>
  </si>
  <si>
    <t>- Tăng, giảm hàng tồn kho</t>
  </si>
  <si>
    <t>10</t>
  </si>
  <si>
    <t xml:space="preserve">- Tăng, giảm các khoản phải trả (Không kể lãi vay phải trả, thuế thu nhập doanh nghiệp phải nộp) </t>
  </si>
  <si>
    <t>11</t>
  </si>
  <si>
    <t xml:space="preserve">- Tăng, giảm chi phí trả trước </t>
  </si>
  <si>
    <t>12</t>
  </si>
  <si>
    <t>- Tiền lãi vay đã trả</t>
  </si>
  <si>
    <t>13</t>
  </si>
  <si>
    <t>- Thuế thu nhập doanh nghiệp đã nộp</t>
  </si>
  <si>
    <t>14</t>
  </si>
  <si>
    <t>- Tiền thu khác từ hoạt động kinh doanh</t>
  </si>
  <si>
    <t>15</t>
  </si>
  <si>
    <t>- Tiền chi khác cho hoạt động kinh doanh</t>
  </si>
  <si>
    <t>16</t>
  </si>
  <si>
    <t>Lưu chuyển tiền thuần từ hoạt động kinh doanh</t>
  </si>
  <si>
    <t>20</t>
  </si>
  <si>
    <t>II</t>
  </si>
  <si>
    <t>II. Lưu chuyển tiền từ hoạt động đầu tư</t>
  </si>
  <si>
    <t>1.Tiền chi để mua sắm, xây dựng TSCĐ và các tài sản dài hạn khác</t>
  </si>
  <si>
    <t>2.Tiền thu từ thanh lý, nhượng bán TSCĐ và các tài sản dài hạn khác</t>
  </si>
  <si>
    <t>3.Tiền chi cho vay, mua các công cụ nợ của đơn vị khác</t>
  </si>
  <si>
    <t>4.Tiền thu hồi cho vay, bán lại các công cụ nợ của đơn vị khác</t>
  </si>
  <si>
    <t>5.Tiền chi đầu tư góp vốn vào đơn vị khác</t>
  </si>
  <si>
    <t>6.Tiền thu hồi đầu tư góp vốn vào đơn vị khác</t>
  </si>
  <si>
    <t>7.Tiền thu lãi cho vay, cổ tức và lợi nhuận được chia</t>
  </si>
  <si>
    <t>Lưu chuyển tiền thuần từ hoạt động đầu tư</t>
  </si>
  <si>
    <t>III</t>
  </si>
  <si>
    <t>III. Lưu chuyển tiền từ hoạt động tài chính</t>
  </si>
  <si>
    <t>1.Tiền thu từ phát hành cổ phiếu, nhận vốn góp của chủ sở hữu</t>
  </si>
  <si>
    <t>2.Tiền chi trả vốn góp cho các chủ sở hữu, mua lại cổ phiếu của  doanh nghiệp đã phát hành</t>
  </si>
  <si>
    <t>3.Tiền vay ngắn hạn, dài hạn nhận được</t>
  </si>
  <si>
    <t>4.Tiền chi trả nợ gốc vay</t>
  </si>
  <si>
    <t>5.Tiền chi trả nợ thuê tài chính</t>
  </si>
  <si>
    <t>6. Cổ tức, lợi nhuận đã trả cho chủ sở hữu</t>
  </si>
  <si>
    <t>Lưu chuyển tiền thuần từ hoạt động tài chính</t>
  </si>
  <si>
    <t>Lưu chuyển tiền thuần trong kỳ (50 = 20+30+40)</t>
  </si>
  <si>
    <t>Tiền và tương đương tiền đầu kỳ</t>
  </si>
  <si>
    <t>Ảnh hưởng của thay đổi tỷ giá hối đoái quy đổi ngoại tệ</t>
  </si>
  <si>
    <t>Tiền và tương đương tiền cuối kỳ (70 = 50+60+61)</t>
  </si>
  <si>
    <t>VII.34</t>
  </si>
  <si>
    <t xml:space="preserve">           Ng­êi lËp biÓu                               KÕ to¸n tr­ëng</t>
  </si>
  <si>
    <t xml:space="preserve">    Người lập                                   Kế toán trưởng</t>
  </si>
  <si>
    <t>Đặng Thị Phúc                            Trần Thị Hồng Nga</t>
  </si>
  <si>
    <t xml:space="preserve">BÁO CÁO KẾT QUẢ KINH DOANH </t>
  </si>
  <si>
    <t xml:space="preserve"> NĂM 2013</t>
  </si>
  <si>
    <t>Quý II</t>
  </si>
  <si>
    <t>Lũy kế từ đầu năm đến cuối  quý này</t>
  </si>
  <si>
    <t>QI.2013</t>
  </si>
  <si>
    <t>Doanh thu bán hàng và cung cấp dịch vụ</t>
  </si>
  <si>
    <t>VI.1</t>
  </si>
  <si>
    <t>Các khoản giảm trừ trong doanh thu</t>
  </si>
  <si>
    <t xml:space="preserve">Doanh thu thuần về bán hàng và cung cấp dịch vụ </t>
  </si>
  <si>
    <t>Giá vốn hàng bán</t>
  </si>
  <si>
    <t>VI.2</t>
  </si>
  <si>
    <t>Lợi nhuận gộp về bán hàng và cung cấp dịch vụ</t>
  </si>
  <si>
    <t xml:space="preserve">  Doanh thu hoạt động tài chính</t>
  </si>
  <si>
    <t>21</t>
  </si>
  <si>
    <t>VI.3</t>
  </si>
  <si>
    <t xml:space="preserve"> - Trong đó :Thu từ lãi tiền gửi ngân hàng </t>
  </si>
  <si>
    <t xml:space="preserve"> Chi phí tài chính</t>
  </si>
  <si>
    <t>22</t>
  </si>
  <si>
    <t>VI.4</t>
  </si>
  <si>
    <t xml:space="preserve"> - Trong đó: Chi phí lãi vay</t>
  </si>
  <si>
    <t>23</t>
  </si>
  <si>
    <t xml:space="preserve"> Chi phí bán hàng</t>
  </si>
  <si>
    <t>24</t>
  </si>
  <si>
    <t>VI.5</t>
  </si>
  <si>
    <t xml:space="preserve"> Chi phí quản lý doanh nghiệp</t>
  </si>
  <si>
    <t>25</t>
  </si>
  <si>
    <t>VI.6</t>
  </si>
  <si>
    <t>Lợi nhuận thuần từ hoạt động kinh doanh</t>
  </si>
  <si>
    <t>30</t>
  </si>
  <si>
    <t xml:space="preserve"> Thu nhập khác </t>
  </si>
  <si>
    <t>31</t>
  </si>
  <si>
    <t>VI.7</t>
  </si>
  <si>
    <t xml:space="preserve"> Chi phí khác</t>
  </si>
  <si>
    <t>32</t>
  </si>
  <si>
    <t>VI.8</t>
  </si>
  <si>
    <t xml:space="preserve"> Lợi nhuận khác</t>
  </si>
  <si>
    <t>40</t>
  </si>
  <si>
    <t xml:space="preserve"> Tổng lợi nhuận kế toán trước thuế</t>
  </si>
  <si>
    <t>50</t>
  </si>
  <si>
    <t xml:space="preserve"> Chi phí thuế TNDN hiện hành</t>
  </si>
  <si>
    <t>51</t>
  </si>
  <si>
    <t>VI.9</t>
  </si>
  <si>
    <t xml:space="preserve"> Chi phí thuế TNDN hoãn lại</t>
  </si>
  <si>
    <t>52</t>
  </si>
  <si>
    <t xml:space="preserve"> Lợi nhuận sau thuế thu nhập doanh nghiệp </t>
  </si>
  <si>
    <t>60</t>
  </si>
  <si>
    <t>Lãi cơ bản trên cổ phiếu (*)</t>
  </si>
  <si>
    <t>70</t>
  </si>
  <si>
    <t>Người lập</t>
  </si>
  <si>
    <t>Tổng giám đốc</t>
  </si>
</sst>
</file>

<file path=xl/styles.xml><?xml version="1.0" encoding="utf-8"?>
<styleSheet xmlns="http://schemas.openxmlformats.org/spreadsheetml/2006/main">
  <numFmts count="9">
    <numFmt numFmtId="164" formatCode="_(* #,##0_);_(* \(#,##0\);_(* &quot;-&quot;_);_(@_)"/>
    <numFmt numFmtId="165" formatCode="_(* #,##0.00_);_(* \(#,##0.00\);_(* &quot;-&quot;??_);_(@_)"/>
    <numFmt numFmtId="166" formatCode="_(* #,##0_);_(* \(#,##0\);_(* &quot;-&quot;??_);_(@_)"/>
    <numFmt numFmtId="167" formatCode="_(* #,##0_);_(* \(#,##0\);_(* \ _)"/>
    <numFmt numFmtId="168" formatCode="#,##0_);\(#,##0\);&quot;-&quot;??_)"/>
    <numFmt numFmtId="169" formatCode="_(&quot;  &quot;* #,##0_);_(&quot;  &quot;* \(#,##0\);_(&quot;  &quot;* &quot;-&quot;_);_(@_)"/>
    <numFmt numFmtId="170" formatCode="_(* #,##0.0_);_(* \(#,##0.0\);_(* &quot;-&quot;??_);_(@_)"/>
    <numFmt numFmtId="171" formatCode="00"/>
    <numFmt numFmtId="172" formatCode="####;\(####\)"/>
  </numFmts>
  <fonts count="64">
    <font>
      <sz val="11"/>
      <name val=".VnTime"/>
    </font>
    <font>
      <sz val="11"/>
      <color theme="1"/>
      <name val="Calibri"/>
      <family val="2"/>
      <scheme val="minor"/>
    </font>
    <font>
      <b/>
      <sz val="11"/>
      <color theme="1"/>
      <name val="Calibri"/>
      <family val="2"/>
      <scheme val="minor"/>
    </font>
    <font>
      <sz val="11"/>
      <name val=".VnTime"/>
    </font>
    <font>
      <b/>
      <sz val="10"/>
      <color indexed="8"/>
      <name val=".VnTimeH"/>
      <family val="2"/>
    </font>
    <font>
      <b/>
      <sz val="10"/>
      <color indexed="8"/>
      <name val="Arial"/>
      <family val="2"/>
    </font>
    <font>
      <sz val="10"/>
      <color indexed="8"/>
      <name val="Arial"/>
      <family val="2"/>
    </font>
    <font>
      <sz val="10"/>
      <color indexed="8"/>
      <name val="Helv"/>
    </font>
    <font>
      <b/>
      <sz val="16"/>
      <color indexed="8"/>
      <name val="Arial"/>
      <family val="2"/>
    </font>
    <font>
      <b/>
      <sz val="12"/>
      <color indexed="8"/>
      <name val="Arial"/>
      <family val="2"/>
    </font>
    <font>
      <b/>
      <i/>
      <sz val="10"/>
      <color indexed="8"/>
      <name val="Arial"/>
      <family val="2"/>
    </font>
    <font>
      <b/>
      <sz val="9"/>
      <color indexed="8"/>
      <name val="Arial"/>
      <family val="2"/>
    </font>
    <font>
      <sz val="10"/>
      <color indexed="8"/>
      <name val="VNI-Times"/>
    </font>
    <font>
      <sz val="9"/>
      <color indexed="8"/>
      <name val="VNI-Times"/>
    </font>
    <font>
      <sz val="10"/>
      <name val="Arial"/>
      <family val="2"/>
    </font>
    <font>
      <sz val="8"/>
      <color indexed="8"/>
      <name val="VNI-Times"/>
    </font>
    <font>
      <b/>
      <sz val="8"/>
      <color indexed="81"/>
      <name val="Tahoma"/>
      <family val="2"/>
    </font>
    <font>
      <sz val="8"/>
      <color indexed="81"/>
      <name val="Tahoma"/>
      <family val="2"/>
    </font>
    <font>
      <sz val="11"/>
      <name val=".VnTime"/>
      <family val="2"/>
    </font>
    <font>
      <sz val="9"/>
      <name val="Arial"/>
      <family val="2"/>
    </font>
    <font>
      <sz val="11"/>
      <name val="Times New Roman"/>
      <family val="1"/>
    </font>
    <font>
      <sz val="10"/>
      <name val="VNI-Times"/>
    </font>
    <font>
      <sz val="12"/>
      <name val=".VnTime"/>
      <family val="2"/>
    </font>
    <font>
      <sz val="10"/>
      <name val="Helv"/>
    </font>
    <font>
      <sz val="10"/>
      <name val=".VnArial"/>
      <family val="2"/>
    </font>
    <font>
      <sz val="12"/>
      <name val="VNI-Times"/>
    </font>
    <font>
      <b/>
      <sz val="10"/>
      <name val="Arial"/>
      <family val="2"/>
    </font>
    <font>
      <sz val="11"/>
      <name val="Arial"/>
      <family val="2"/>
    </font>
    <font>
      <b/>
      <sz val="8"/>
      <name val="Arial"/>
      <family val="2"/>
    </font>
    <font>
      <b/>
      <sz val="16"/>
      <name val="Arial"/>
      <family val="2"/>
    </font>
    <font>
      <b/>
      <sz val="11"/>
      <name val="Arial"/>
      <family val="2"/>
    </font>
    <font>
      <b/>
      <u/>
      <sz val="10"/>
      <name val="Arial"/>
      <family val="2"/>
    </font>
    <font>
      <u/>
      <sz val="10"/>
      <name val="Arial"/>
      <family val="2"/>
    </font>
    <font>
      <i/>
      <sz val="10"/>
      <name val="Arial"/>
      <family val="2"/>
    </font>
    <font>
      <b/>
      <i/>
      <sz val="10"/>
      <name val="Arial"/>
      <family val="2"/>
    </font>
    <font>
      <b/>
      <u val="singleAccounting"/>
      <sz val="10"/>
      <name val="Arial"/>
      <family val="2"/>
    </font>
    <font>
      <b/>
      <sz val="9"/>
      <name val="Arial"/>
      <family val="2"/>
    </font>
    <font>
      <b/>
      <sz val="12"/>
      <name val=".VnTime"/>
      <family val="2"/>
    </font>
    <font>
      <b/>
      <sz val="10"/>
      <name val=".VnTimeH"/>
      <family val="2"/>
    </font>
    <font>
      <b/>
      <sz val="13"/>
      <name val="Times New Roman"/>
      <family val="1"/>
    </font>
    <font>
      <b/>
      <sz val="11"/>
      <name val="Times New Roman"/>
      <family val="1"/>
    </font>
    <font>
      <b/>
      <sz val="12"/>
      <name val="Times New Roman"/>
      <family val="1"/>
    </font>
    <font>
      <i/>
      <sz val="8"/>
      <name val="Tahoma"/>
      <family val="2"/>
    </font>
    <font>
      <sz val="8"/>
      <name val="Tahoma"/>
      <family val="2"/>
    </font>
    <font>
      <sz val="8"/>
      <name val="Arial"/>
      <family val="2"/>
    </font>
    <font>
      <b/>
      <sz val="10"/>
      <name val="Tahoma"/>
      <family val="2"/>
    </font>
    <font>
      <b/>
      <sz val="8"/>
      <name val="Tahoma"/>
      <family val="2"/>
    </font>
    <font>
      <sz val="10"/>
      <name val="Tahoma"/>
      <family val="2"/>
    </font>
    <font>
      <b/>
      <sz val="9"/>
      <name val="Tahoma"/>
      <family val="2"/>
    </font>
    <font>
      <sz val="9"/>
      <name val="Tahoma"/>
      <family val="2"/>
    </font>
    <font>
      <b/>
      <sz val="12"/>
      <name val="Tahoma"/>
      <family val="2"/>
    </font>
    <font>
      <sz val="12"/>
      <name val="Tahoma"/>
      <family val="2"/>
    </font>
    <font>
      <b/>
      <i/>
      <sz val="12"/>
      <name val=".VnTime"/>
      <family val="2"/>
    </font>
    <font>
      <b/>
      <sz val="10"/>
      <name val="Times New Roman"/>
      <family val="1"/>
    </font>
    <font>
      <sz val="8"/>
      <name val="Times New Roman"/>
      <family val="1"/>
    </font>
    <font>
      <sz val="10"/>
      <name val=".VnTime"/>
      <family val="2"/>
    </font>
    <font>
      <b/>
      <sz val="12"/>
      <name val="Arial"/>
      <family val="2"/>
    </font>
    <font>
      <i/>
      <sz val="12"/>
      <name val=".VnTime"/>
      <family val="2"/>
    </font>
    <font>
      <sz val="12"/>
      <name val="Arial"/>
      <family val="2"/>
    </font>
    <font>
      <b/>
      <sz val="16"/>
      <name val=".VnAvantH"/>
      <family val="2"/>
    </font>
    <font>
      <b/>
      <sz val="10"/>
      <color indexed="8"/>
      <name val="Tahoma"/>
      <family val="2"/>
    </font>
    <font>
      <b/>
      <sz val="9"/>
      <color indexed="8"/>
      <name val="Tahoma"/>
      <family val="2"/>
    </font>
    <font>
      <i/>
      <sz val="9"/>
      <name val="Arial"/>
      <family val="2"/>
    </font>
    <font>
      <i/>
      <sz val="10"/>
      <color indexed="8"/>
      <name val="Arial"/>
      <family val="2"/>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16">
    <border>
      <left/>
      <right/>
      <top/>
      <bottom/>
      <diagonal/>
    </border>
    <border>
      <left/>
      <right/>
      <top style="thin">
        <color indexed="64"/>
      </top>
      <bottom style="thin">
        <color indexed="64"/>
      </bottom>
      <diagonal/>
    </border>
    <border>
      <left/>
      <right/>
      <top/>
      <bottom style="thin">
        <color indexed="64"/>
      </bottom>
      <diagonal/>
    </border>
    <border>
      <left/>
      <right/>
      <top style="thin">
        <color indexed="64"/>
      </top>
      <bottom style="double">
        <color indexed="64"/>
      </bottom>
      <diagonal/>
    </border>
    <border>
      <left/>
      <right/>
      <top style="double">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dotted">
        <color indexed="64"/>
      </bottom>
      <diagonal/>
    </border>
  </borders>
  <cellStyleXfs count="28">
    <xf numFmtId="0" fontId="0" fillId="0" borderId="0"/>
    <xf numFmtId="165" fontId="3" fillId="0" borderId="0" applyFont="0" applyFill="0" applyBorder="0" applyAlignment="0" applyProtection="0"/>
    <xf numFmtId="164" fontId="18" fillId="0" borderId="0" applyFont="0" applyFill="0" applyBorder="0" applyAlignment="0" applyProtection="0"/>
    <xf numFmtId="164" fontId="18" fillId="0" borderId="0" applyFont="0" applyFill="0" applyBorder="0" applyAlignment="0" applyProtection="0"/>
    <xf numFmtId="167" fontId="19"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1" fillId="0" borderId="0" applyFont="0" applyFill="0" applyBorder="0" applyAlignment="0" applyProtection="0"/>
    <xf numFmtId="168" fontId="14" fillId="0" borderId="0" applyFont="0" applyFill="0" applyBorder="0" applyAlignment="0" applyProtection="0"/>
    <xf numFmtId="0" fontId="14" fillId="0" borderId="0"/>
    <xf numFmtId="0" fontId="18" fillId="0" borderId="0"/>
    <xf numFmtId="0" fontId="1" fillId="0" borderId="0"/>
    <xf numFmtId="0" fontId="20" fillId="0" borderId="0">
      <alignment vertical="top"/>
    </xf>
    <xf numFmtId="0" fontId="14" fillId="0" borderId="0"/>
    <xf numFmtId="0" fontId="18" fillId="0" borderId="0"/>
    <xf numFmtId="0" fontId="21" fillId="0" borderId="0"/>
    <xf numFmtId="0" fontId="22" fillId="0" borderId="0"/>
    <xf numFmtId="0" fontId="24" fillId="0" borderId="0"/>
    <xf numFmtId="0" fontId="14" fillId="0" borderId="0"/>
    <xf numFmtId="0" fontId="24" fillId="0" borderId="0"/>
    <xf numFmtId="0" fontId="25" fillId="0" borderId="0"/>
    <xf numFmtId="0" fontId="14" fillId="0" borderId="0"/>
    <xf numFmtId="0" fontId="20" fillId="0" borderId="0" applyFill="0" applyBorder="0" applyAlignment="0" applyProtection="0">
      <protection locked="0"/>
    </xf>
    <xf numFmtId="9" fontId="18" fillId="0" borderId="0" applyFont="0" applyFill="0" applyBorder="0" applyAlignment="0" applyProtection="0"/>
    <xf numFmtId="9" fontId="18" fillId="0" borderId="0" applyFont="0" applyFill="0" applyBorder="0" applyAlignment="0" applyProtection="0"/>
    <xf numFmtId="169" fontId="21" fillId="0" borderId="0" applyFont="0" applyFill="0" applyBorder="0" applyAlignment="0" applyProtection="0"/>
    <xf numFmtId="164" fontId="3" fillId="0" borderId="0" applyFont="0" applyFill="0" applyBorder="0" applyAlignment="0" applyProtection="0"/>
    <xf numFmtId="9" fontId="3" fillId="0" borderId="0" applyFont="0" applyFill="0" applyBorder="0" applyAlignment="0" applyProtection="0"/>
  </cellStyleXfs>
  <cellXfs count="470">
    <xf numFmtId="0" fontId="0" fillId="0" borderId="0" xfId="0"/>
    <xf numFmtId="0" fontId="4" fillId="0" borderId="0" xfId="0" applyFont="1" applyFill="1" applyBorder="1"/>
    <xf numFmtId="0" fontId="5" fillId="0" borderId="0" xfId="0" applyFont="1" applyFill="1" applyBorder="1" applyAlignment="1">
      <alignment horizontal="left"/>
    </xf>
    <xf numFmtId="3" fontId="6" fillId="0" borderId="0" xfId="1" applyNumberFormat="1" applyFont="1" applyFill="1" applyBorder="1"/>
    <xf numFmtId="0" fontId="7" fillId="0" borderId="0" xfId="0" applyFont="1" applyFill="1" applyBorder="1"/>
    <xf numFmtId="0" fontId="6" fillId="0" borderId="0" xfId="0" applyFont="1" applyFill="1" applyBorder="1"/>
    <xf numFmtId="0" fontId="5" fillId="0" borderId="0" xfId="0" applyFont="1" applyFill="1" applyBorder="1"/>
    <xf numFmtId="0" fontId="8" fillId="0" borderId="0" xfId="0" applyFont="1" applyFill="1" applyBorder="1" applyAlignment="1">
      <alignment horizontal="left"/>
    </xf>
    <xf numFmtId="3" fontId="6" fillId="0" borderId="0" xfId="1" applyNumberFormat="1" applyFont="1" applyFill="1" applyBorder="1" applyAlignment="1">
      <alignment horizontal="right"/>
    </xf>
    <xf numFmtId="3" fontId="10" fillId="0" borderId="0" xfId="1" applyNumberFormat="1" applyFont="1" applyFill="1" applyBorder="1" applyAlignment="1">
      <alignment horizontal="right"/>
    </xf>
    <xf numFmtId="0" fontId="5" fillId="0" borderId="1" xfId="0" applyFont="1" applyFill="1" applyBorder="1" applyAlignment="1">
      <alignment horizontal="center" vertical="center" wrapText="1"/>
    </xf>
    <xf numFmtId="3" fontId="5" fillId="0" borderId="1" xfId="1" applyNumberFormat="1" applyFont="1" applyFill="1" applyBorder="1" applyAlignment="1">
      <alignment horizontal="center" vertical="center" wrapText="1"/>
    </xf>
    <xf numFmtId="0" fontId="5" fillId="0" borderId="1" xfId="0" applyFont="1" applyFill="1" applyBorder="1" applyAlignment="1">
      <alignment horizontal="left" vertical="center"/>
    </xf>
    <xf numFmtId="0" fontId="5" fillId="0" borderId="1" xfId="0" applyFont="1" applyFill="1" applyBorder="1" applyAlignment="1">
      <alignment horizontal="center" vertical="center"/>
    </xf>
    <xf numFmtId="0" fontId="5" fillId="0" borderId="0" xfId="0" applyFont="1" applyFill="1" applyBorder="1" applyAlignment="1">
      <alignment horizontal="left" vertical="center"/>
    </xf>
    <xf numFmtId="0" fontId="5" fillId="0" borderId="0" xfId="0" applyFont="1" applyFill="1" applyBorder="1" applyAlignment="1">
      <alignment horizontal="center" vertical="center"/>
    </xf>
    <xf numFmtId="166" fontId="5" fillId="0" borderId="0" xfId="1" applyNumberFormat="1" applyFont="1" applyFill="1" applyBorder="1" applyAlignment="1">
      <alignment vertical="center"/>
    </xf>
    <xf numFmtId="0" fontId="6" fillId="0" borderId="0" xfId="0" applyFont="1" applyFill="1" applyBorder="1" applyAlignment="1">
      <alignment horizontal="left" vertical="center"/>
    </xf>
    <xf numFmtId="166" fontId="7" fillId="0" borderId="0" xfId="0" applyNumberFormat="1" applyFont="1" applyFill="1" applyBorder="1"/>
    <xf numFmtId="166" fontId="7" fillId="0" borderId="0" xfId="1" applyNumberFormat="1" applyFont="1" applyFill="1" applyBorder="1"/>
    <xf numFmtId="3" fontId="7" fillId="0" borderId="0" xfId="0" applyNumberFormat="1" applyFont="1" applyFill="1" applyBorder="1"/>
    <xf numFmtId="0" fontId="5" fillId="0" borderId="0" xfId="0" applyFont="1" applyFill="1" applyBorder="1" applyAlignment="1">
      <alignment vertical="center"/>
    </xf>
    <xf numFmtId="166" fontId="6" fillId="0" borderId="0" xfId="1" applyNumberFormat="1" applyFont="1" applyFill="1" applyBorder="1" applyAlignment="1"/>
    <xf numFmtId="0" fontId="6" fillId="0" borderId="0" xfId="0" applyFont="1" applyFill="1" applyBorder="1" applyAlignment="1">
      <alignment horizontal="left" indent="1"/>
    </xf>
    <xf numFmtId="0" fontId="6" fillId="0" borderId="0" xfId="0" applyFont="1" applyFill="1" applyBorder="1" applyAlignment="1">
      <alignment horizontal="center"/>
    </xf>
    <xf numFmtId="0" fontId="12" fillId="0" borderId="0" xfId="0" applyFont="1" applyFill="1" applyBorder="1" applyAlignment="1">
      <alignment horizontal="left" indent="1"/>
    </xf>
    <xf numFmtId="0" fontId="12" fillId="0" borderId="0" xfId="0" applyFont="1" applyFill="1" applyBorder="1" applyAlignment="1">
      <alignment horizontal="center"/>
    </xf>
    <xf numFmtId="0" fontId="13" fillId="0" borderId="0" xfId="0" applyFont="1" applyFill="1" applyBorder="1" applyAlignment="1">
      <alignment horizontal="center"/>
    </xf>
    <xf numFmtId="0" fontId="14" fillId="0" borderId="0" xfId="0" applyFont="1" applyFill="1" applyAlignment="1">
      <alignment horizontal="center"/>
    </xf>
    <xf numFmtId="0" fontId="12" fillId="0" borderId="0" xfId="0" applyFont="1" applyFill="1" applyBorder="1"/>
    <xf numFmtId="0" fontId="15" fillId="0" borderId="0" xfId="0" applyFont="1" applyFill="1" applyBorder="1" applyAlignment="1">
      <alignment horizontal="center"/>
    </xf>
    <xf numFmtId="0" fontId="15" fillId="0" borderId="0" xfId="0" applyFont="1" applyFill="1" applyBorder="1"/>
    <xf numFmtId="3" fontId="12" fillId="0" borderId="0" xfId="1" applyNumberFormat="1" applyFont="1" applyFill="1" applyBorder="1"/>
    <xf numFmtId="3" fontId="12" fillId="0" borderId="0" xfId="0" applyNumberFormat="1" applyFont="1" applyFill="1" applyBorder="1"/>
    <xf numFmtId="0" fontId="26" fillId="2" borderId="0" xfId="0" applyFont="1" applyFill="1"/>
    <xf numFmtId="0" fontId="27" fillId="2" borderId="0" xfId="0" applyFont="1" applyFill="1"/>
    <xf numFmtId="3" fontId="27" fillId="2" borderId="0" xfId="0" applyNumberFormat="1" applyFont="1" applyFill="1"/>
    <xf numFmtId="0" fontId="28" fillId="2" borderId="0" xfId="0" applyFont="1" applyFill="1" applyAlignment="1">
      <alignment horizontal="right"/>
    </xf>
    <xf numFmtId="0" fontId="30" fillId="2" borderId="0" xfId="0" applyFont="1" applyFill="1" applyAlignment="1"/>
    <xf numFmtId="3" fontId="30" fillId="2" borderId="0" xfId="0" applyNumberFormat="1" applyFont="1" applyFill="1" applyAlignment="1"/>
    <xf numFmtId="0" fontId="29" fillId="2" borderId="0" xfId="0" applyFont="1" applyFill="1" applyAlignment="1">
      <alignment horizontal="left"/>
    </xf>
    <xf numFmtId="0" fontId="9" fillId="2" borderId="0" xfId="0" applyFont="1" applyFill="1" applyBorder="1" applyAlignment="1">
      <alignment horizontal="left"/>
    </xf>
    <xf numFmtId="0" fontId="14" fillId="2" borderId="0" xfId="0" applyFont="1" applyFill="1"/>
    <xf numFmtId="3" fontId="14" fillId="2" borderId="0" xfId="0" applyNumberFormat="1" applyFont="1" applyFill="1"/>
    <xf numFmtId="3" fontId="26" fillId="2" borderId="0" xfId="0" applyNumberFormat="1" applyFont="1" applyFill="1"/>
    <xf numFmtId="3" fontId="30" fillId="2" borderId="0" xfId="0" applyNumberFormat="1" applyFont="1" applyFill="1"/>
    <xf numFmtId="0" fontId="30" fillId="2" borderId="0" xfId="0" applyFont="1" applyFill="1"/>
    <xf numFmtId="0" fontId="26" fillId="2" borderId="0" xfId="21" applyNumberFormat="1" applyFont="1" applyFill="1" applyBorder="1" applyAlignment="1" applyProtection="1">
      <alignment horizontal="center" vertical="top" wrapText="1"/>
      <protection hidden="1"/>
    </xf>
    <xf numFmtId="49" fontId="14" fillId="2" borderId="0" xfId="21" applyNumberFormat="1" applyFont="1" applyFill="1" applyBorder="1" applyAlignment="1" applyProtection="1">
      <alignment horizontal="center" vertical="center" wrapText="1"/>
      <protection hidden="1"/>
    </xf>
    <xf numFmtId="14" fontId="14" fillId="2" borderId="0" xfId="21" applyNumberFormat="1" applyFont="1" applyFill="1" applyBorder="1" applyAlignment="1" applyProtection="1">
      <alignment horizontal="center" vertical="center" wrapText="1"/>
      <protection hidden="1"/>
    </xf>
    <xf numFmtId="0" fontId="26" fillId="2" borderId="0" xfId="21" applyNumberFormat="1" applyFont="1" applyFill="1" applyBorder="1" applyAlignment="1" applyProtection="1">
      <alignment vertical="center"/>
      <protection hidden="1"/>
    </xf>
    <xf numFmtId="0" fontId="14" fillId="2" borderId="0" xfId="21" applyNumberFormat="1" applyFont="1" applyFill="1" applyBorder="1" applyAlignment="1" applyProtection="1">
      <alignment horizontal="left" vertical="top" wrapText="1"/>
      <protection hidden="1"/>
    </xf>
    <xf numFmtId="0" fontId="14" fillId="2" borderId="0" xfId="21" applyNumberFormat="1" applyFont="1" applyFill="1" applyBorder="1" applyAlignment="1" applyProtection="1">
      <alignment horizontal="left" vertical="center"/>
      <protection hidden="1"/>
    </xf>
    <xf numFmtId="0" fontId="31" fillId="2" borderId="0" xfId="12" applyFont="1" applyFill="1" applyBorder="1" applyAlignment="1">
      <alignment wrapText="1"/>
    </xf>
    <xf numFmtId="0" fontId="32" fillId="2" borderId="0" xfId="21" applyNumberFormat="1" applyFont="1" applyFill="1" applyBorder="1" applyAlignment="1" applyProtection="1">
      <alignment horizontal="left" vertical="center"/>
      <protection hidden="1"/>
    </xf>
    <xf numFmtId="0" fontId="31" fillId="2" borderId="0" xfId="21" applyNumberFormat="1" applyFont="1" applyFill="1" applyBorder="1" applyAlignment="1" applyProtection="1">
      <protection hidden="1"/>
    </xf>
    <xf numFmtId="0" fontId="14" fillId="2" borderId="0" xfId="12" applyFont="1" applyFill="1" applyAlignment="1">
      <alignment wrapText="1"/>
    </xf>
    <xf numFmtId="0" fontId="14" fillId="2" borderId="0" xfId="12" applyFont="1" applyFill="1" applyBorder="1" applyAlignment="1">
      <alignment wrapText="1"/>
    </xf>
    <xf numFmtId="14" fontId="14" fillId="2" borderId="0" xfId="21" applyNumberFormat="1" applyFont="1" applyFill="1" applyBorder="1" applyAlignment="1" applyProtection="1">
      <protection hidden="1"/>
    </xf>
    <xf numFmtId="0" fontId="14" fillId="2" borderId="0" xfId="21" applyNumberFormat="1" applyFont="1" applyFill="1" applyBorder="1" applyAlignment="1" applyProtection="1">
      <protection hidden="1"/>
    </xf>
    <xf numFmtId="0" fontId="14" fillId="2" borderId="0" xfId="0" applyFont="1" applyFill="1" applyAlignment="1">
      <alignment vertical="center" wrapText="1"/>
    </xf>
    <xf numFmtId="0" fontId="14" fillId="2" borderId="0" xfId="21" applyNumberFormat="1" applyFont="1" applyFill="1" applyBorder="1" applyAlignment="1" applyProtection="1">
      <alignment vertical="top"/>
      <protection hidden="1"/>
    </xf>
    <xf numFmtId="0" fontId="14" fillId="2" borderId="0" xfId="0" applyFont="1" applyFill="1" applyAlignment="1">
      <alignment vertical="center"/>
    </xf>
    <xf numFmtId="3" fontId="14" fillId="2" borderId="0" xfId="0" applyNumberFormat="1" applyFont="1" applyFill="1" applyAlignment="1">
      <alignment vertical="center"/>
    </xf>
    <xf numFmtId="3" fontId="27" fillId="2" borderId="0" xfId="0" applyNumberFormat="1" applyFont="1" applyFill="1" applyAlignment="1">
      <alignment vertical="center"/>
    </xf>
    <xf numFmtId="0" fontId="27" fillId="2" borderId="0" xfId="0" applyFont="1" applyFill="1" applyAlignment="1">
      <alignment vertical="center"/>
    </xf>
    <xf numFmtId="49" fontId="14" fillId="2" borderId="0" xfId="21" applyNumberFormat="1" applyFont="1" applyFill="1" applyBorder="1" applyAlignment="1" applyProtection="1">
      <protection hidden="1"/>
    </xf>
    <xf numFmtId="49" fontId="14" fillId="2" borderId="0" xfId="21" quotePrefix="1" applyNumberFormat="1" applyFont="1" applyFill="1" applyBorder="1" applyAlignment="1" applyProtection="1">
      <protection hidden="1"/>
    </xf>
    <xf numFmtId="0" fontId="26" fillId="2" borderId="0" xfId="12" applyFont="1" applyFill="1" applyAlignment="1">
      <alignment horizontal="left" vertical="center" wrapText="1"/>
    </xf>
    <xf numFmtId="0" fontId="14" fillId="2" borderId="0" xfId="21" applyNumberFormat="1" applyFont="1" applyFill="1" applyBorder="1" applyAlignment="1" applyProtection="1">
      <alignment horizontal="left" vertical="center" wrapText="1"/>
      <protection hidden="1"/>
    </xf>
    <xf numFmtId="0" fontId="26" fillId="2" borderId="0" xfId="12" applyFont="1" applyFill="1" applyAlignment="1">
      <alignment vertical="center" wrapText="1"/>
    </xf>
    <xf numFmtId="0" fontId="34" fillId="2" borderId="0" xfId="12" applyFont="1" applyFill="1" applyAlignment="1">
      <alignment vertical="center" wrapText="1"/>
    </xf>
    <xf numFmtId="0" fontId="33" fillId="2" borderId="0" xfId="21" applyNumberFormat="1" applyFont="1" applyFill="1" applyBorder="1" applyAlignment="1" applyProtection="1">
      <alignment vertical="center" wrapText="1"/>
      <protection hidden="1"/>
    </xf>
    <xf numFmtId="0" fontId="34" fillId="2" borderId="0" xfId="12" applyFont="1" applyFill="1" applyAlignment="1">
      <alignment horizontal="left" vertical="center" wrapText="1"/>
    </xf>
    <xf numFmtId="0" fontId="14" fillId="2" borderId="0" xfId="21" applyNumberFormat="1" applyFont="1" applyFill="1" applyBorder="1" applyAlignment="1" applyProtection="1">
      <alignment vertical="center"/>
      <protection hidden="1"/>
    </xf>
    <xf numFmtId="0" fontId="14" fillId="2" borderId="0" xfId="0" applyFont="1" applyFill="1" applyAlignment="1">
      <alignment horizontal="right" vertical="center"/>
    </xf>
    <xf numFmtId="0" fontId="26" fillId="2" borderId="0" xfId="0" applyFont="1" applyFill="1" applyAlignment="1">
      <alignment vertical="center"/>
    </xf>
    <xf numFmtId="14" fontId="31" fillId="2" borderId="0" xfId="8" quotePrefix="1" applyNumberFormat="1" applyFont="1" applyFill="1" applyAlignment="1">
      <alignment horizontal="right" vertical="center" wrapText="1"/>
    </xf>
    <xf numFmtId="0" fontId="14" fillId="2" borderId="0" xfId="0" quotePrefix="1" applyFont="1" applyFill="1" applyAlignment="1">
      <alignment vertical="center"/>
    </xf>
    <xf numFmtId="164" fontId="14" fillId="2" borderId="0" xfId="0" applyNumberFormat="1" applyFont="1" applyFill="1" applyAlignment="1">
      <alignment horizontal="right" vertical="center"/>
    </xf>
    <xf numFmtId="164" fontId="14" fillId="2" borderId="0" xfId="0" applyNumberFormat="1" applyFont="1" applyFill="1"/>
    <xf numFmtId="0" fontId="26" fillId="2" borderId="0" xfId="0" applyFont="1" applyFill="1" applyAlignment="1">
      <alignment horizontal="center" vertical="center"/>
    </xf>
    <xf numFmtId="164" fontId="35" fillId="2" borderId="0" xfId="0" applyNumberFormat="1" applyFont="1" applyFill="1" applyAlignment="1">
      <alignment horizontal="right" vertical="center"/>
    </xf>
    <xf numFmtId="0" fontId="14" fillId="2" borderId="0" xfId="0" applyFont="1" applyFill="1" applyAlignment="1">
      <alignment horizontal="center" vertical="center"/>
    </xf>
    <xf numFmtId="168" fontId="14" fillId="2" borderId="0" xfId="8" applyFont="1" applyFill="1" applyAlignment="1">
      <alignment horizontal="right" vertical="center"/>
    </xf>
    <xf numFmtId="0" fontId="14" fillId="2" borderId="0" xfId="22" applyFont="1" applyFill="1" applyBorder="1" applyAlignment="1" applyProtection="1">
      <alignment vertical="center"/>
    </xf>
    <xf numFmtId="0" fontId="27" fillId="2" borderId="0" xfId="0" applyFont="1" applyFill="1" applyBorder="1"/>
    <xf numFmtId="165" fontId="27" fillId="2" borderId="0" xfId="0" applyNumberFormat="1" applyFont="1" applyFill="1"/>
    <xf numFmtId="164" fontId="35" fillId="2" borderId="0" xfId="0" applyNumberFormat="1" applyFont="1" applyFill="1" applyBorder="1" applyAlignment="1">
      <alignment horizontal="right" vertical="center"/>
    </xf>
    <xf numFmtId="0" fontId="26" fillId="2" borderId="2" xfId="0" applyFont="1" applyFill="1" applyBorder="1" applyAlignment="1">
      <alignment vertical="center" wrapText="1"/>
    </xf>
    <xf numFmtId="0" fontId="14" fillId="2" borderId="2" xfId="0" applyFont="1" applyFill="1" applyBorder="1" applyAlignment="1">
      <alignment vertical="center" wrapText="1"/>
    </xf>
    <xf numFmtId="14" fontId="31" fillId="2" borderId="2" xfId="8" quotePrefix="1" applyNumberFormat="1" applyFont="1" applyFill="1" applyBorder="1" applyAlignment="1">
      <alignment horizontal="right" vertical="center" wrapText="1"/>
    </xf>
    <xf numFmtId="0" fontId="14" fillId="2" borderId="2" xfId="0" applyFont="1" applyFill="1" applyBorder="1" applyAlignment="1">
      <alignment horizontal="right" vertical="center" wrapText="1"/>
    </xf>
    <xf numFmtId="0" fontId="26" fillId="2" borderId="2" xfId="0" applyFont="1" applyFill="1" applyBorder="1" applyAlignment="1">
      <alignment horizontal="right" vertical="center" wrapText="1"/>
    </xf>
    <xf numFmtId="164" fontId="26" fillId="2" borderId="2" xfId="0" applyNumberFormat="1" applyFont="1" applyFill="1" applyBorder="1" applyAlignment="1">
      <alignment horizontal="right" vertical="center" wrapText="1"/>
    </xf>
    <xf numFmtId="164" fontId="14" fillId="2" borderId="0" xfId="0" applyNumberFormat="1" applyFont="1" applyFill="1" applyAlignment="1">
      <alignment wrapText="1"/>
    </xf>
    <xf numFmtId="3" fontId="14" fillId="2" borderId="0" xfId="0" applyNumberFormat="1" applyFont="1" applyFill="1" applyAlignment="1">
      <alignment wrapText="1"/>
    </xf>
    <xf numFmtId="3" fontId="27" fillId="2" borderId="0" xfId="0" applyNumberFormat="1" applyFont="1" applyFill="1" applyAlignment="1">
      <alignment wrapText="1"/>
    </xf>
    <xf numFmtId="0" fontId="27" fillId="2" borderId="0" xfId="0" applyFont="1" applyFill="1" applyBorder="1" applyAlignment="1">
      <alignment wrapText="1"/>
    </xf>
    <xf numFmtId="0" fontId="27" fillId="2" borderId="0" xfId="0" applyFont="1" applyFill="1" applyAlignment="1">
      <alignment wrapText="1"/>
    </xf>
    <xf numFmtId="166" fontId="14" fillId="2" borderId="0" xfId="1" applyNumberFormat="1" applyFont="1" applyFill="1" applyAlignment="1">
      <alignment vertical="center"/>
    </xf>
    <xf numFmtId="166" fontId="14" fillId="2" borderId="0" xfId="1" applyNumberFormat="1" applyFont="1" applyFill="1" applyAlignment="1">
      <alignment horizontal="center" vertical="center"/>
    </xf>
    <xf numFmtId="0" fontId="26" fillId="2" borderId="3" xfId="0" applyFont="1" applyFill="1" applyBorder="1" applyAlignment="1">
      <alignment vertical="center"/>
    </xf>
    <xf numFmtId="0" fontId="14" fillId="2" borderId="3" xfId="0" applyFont="1" applyFill="1" applyBorder="1" applyAlignment="1">
      <alignment vertical="center"/>
    </xf>
    <xf numFmtId="166" fontId="26" fillId="2" borderId="3" xfId="1" applyNumberFormat="1" applyFont="1" applyFill="1" applyBorder="1" applyAlignment="1">
      <alignment vertical="center"/>
    </xf>
    <xf numFmtId="164" fontId="26" fillId="2" borderId="0" xfId="0" applyNumberFormat="1" applyFont="1" applyFill="1"/>
    <xf numFmtId="0" fontId="26" fillId="2" borderId="4" xfId="0" applyFont="1" applyFill="1" applyBorder="1" applyAlignment="1">
      <alignment vertical="center"/>
    </xf>
    <xf numFmtId="0" fontId="14" fillId="2" borderId="4" xfId="0" applyFont="1" applyFill="1" applyBorder="1" applyAlignment="1">
      <alignment vertical="center"/>
    </xf>
    <xf numFmtId="0" fontId="26" fillId="2" borderId="4" xfId="0" applyFont="1" applyFill="1" applyBorder="1" applyAlignment="1">
      <alignment horizontal="center" vertical="center"/>
    </xf>
    <xf numFmtId="164" fontId="35" fillId="2" borderId="4" xfId="0" applyNumberFormat="1" applyFont="1" applyFill="1" applyBorder="1" applyAlignment="1">
      <alignment vertical="center"/>
    </xf>
    <xf numFmtId="166" fontId="26" fillId="2" borderId="0" xfId="1" applyNumberFormat="1" applyFont="1" applyFill="1" applyAlignment="1">
      <alignment horizontal="center" vertical="center"/>
    </xf>
    <xf numFmtId="166" fontId="35" fillId="2" borderId="0" xfId="1" applyNumberFormat="1" applyFont="1" applyFill="1" applyBorder="1" applyAlignment="1">
      <alignment vertical="center"/>
    </xf>
    <xf numFmtId="164" fontId="35" fillId="2" borderId="0" xfId="0" applyNumberFormat="1" applyFont="1" applyFill="1" applyBorder="1" applyAlignment="1">
      <alignment vertical="center"/>
    </xf>
    <xf numFmtId="164" fontId="35" fillId="2" borderId="0" xfId="0" applyNumberFormat="1" applyFont="1" applyFill="1" applyAlignment="1">
      <alignment vertical="center"/>
    </xf>
    <xf numFmtId="0" fontId="26" fillId="2" borderId="2" xfId="0" applyFont="1" applyFill="1" applyBorder="1" applyAlignment="1">
      <alignment vertical="center"/>
    </xf>
    <xf numFmtId="0" fontId="14" fillId="2" borderId="2" xfId="0" applyFont="1" applyFill="1" applyBorder="1" applyAlignment="1">
      <alignment vertical="center"/>
    </xf>
    <xf numFmtId="168" fontId="14" fillId="2" borderId="2" xfId="8" applyFont="1" applyFill="1" applyBorder="1" applyAlignment="1">
      <alignment vertical="center"/>
    </xf>
    <xf numFmtId="166" fontId="26" fillId="2" borderId="0" xfId="1" applyNumberFormat="1" applyFont="1" applyFill="1" applyBorder="1" applyAlignment="1">
      <alignment vertical="center"/>
    </xf>
    <xf numFmtId="0" fontId="26" fillId="2" borderId="0" xfId="0" applyFont="1" applyFill="1" applyBorder="1" applyAlignment="1">
      <alignment vertical="center"/>
    </xf>
    <xf numFmtId="0" fontId="14" fillId="2" borderId="0" xfId="0" applyFont="1" applyFill="1" applyBorder="1" applyAlignment="1">
      <alignment vertical="center"/>
    </xf>
    <xf numFmtId="164" fontId="26" fillId="2" borderId="1" xfId="0" applyNumberFormat="1" applyFont="1" applyFill="1" applyBorder="1" applyAlignment="1">
      <alignment horizontal="right" vertical="center"/>
    </xf>
    <xf numFmtId="0" fontId="14" fillId="2" borderId="0" xfId="18" applyFont="1" applyFill="1" applyAlignment="1">
      <alignment horizontal="left" vertical="center"/>
    </xf>
    <xf numFmtId="3" fontId="14" fillId="2" borderId="0" xfId="0" applyNumberFormat="1" applyFont="1" applyFill="1" applyAlignment="1">
      <alignment horizontal="right" vertical="center"/>
    </xf>
    <xf numFmtId="164" fontId="14" fillId="2" borderId="0" xfId="0" applyNumberFormat="1" applyFont="1" applyFill="1" applyBorder="1" applyAlignment="1">
      <alignment horizontal="right" vertical="center"/>
    </xf>
    <xf numFmtId="164" fontId="26" fillId="2" borderId="0" xfId="0" applyNumberFormat="1" applyFont="1" applyFill="1" applyBorder="1" applyAlignment="1">
      <alignment horizontal="right" vertical="center"/>
    </xf>
    <xf numFmtId="0" fontId="26" fillId="2" borderId="0" xfId="18" applyFont="1" applyFill="1" applyAlignment="1">
      <alignment vertical="center"/>
    </xf>
    <xf numFmtId="0" fontId="14" fillId="2" borderId="0" xfId="18" applyFont="1" applyFill="1" applyAlignment="1">
      <alignment vertical="center"/>
    </xf>
    <xf numFmtId="164" fontId="14" fillId="2" borderId="0" xfId="26" quotePrefix="1" applyFont="1" applyFill="1" applyAlignment="1">
      <alignment horizontal="right" vertical="center"/>
    </xf>
    <xf numFmtId="166" fontId="14" fillId="2" borderId="0" xfId="1" quotePrefix="1" applyNumberFormat="1" applyFont="1" applyFill="1" applyAlignment="1">
      <alignment horizontal="right" vertical="center"/>
    </xf>
    <xf numFmtId="168" fontId="14" fillId="2" borderId="0" xfId="8" applyFont="1" applyFill="1" applyBorder="1" applyAlignment="1">
      <alignment horizontal="right" vertical="center"/>
    </xf>
    <xf numFmtId="164" fontId="26" fillId="2" borderId="1" xfId="26" applyFont="1" applyFill="1" applyBorder="1" applyAlignment="1">
      <alignment horizontal="right" vertical="center"/>
    </xf>
    <xf numFmtId="0" fontId="14" fillId="0" borderId="0" xfId="16" applyNumberFormat="1" applyFont="1" applyFill="1" applyAlignment="1">
      <alignment vertical="top" wrapText="1"/>
    </xf>
    <xf numFmtId="0" fontId="14" fillId="2" borderId="0" xfId="18" quotePrefix="1" applyFont="1" applyFill="1" applyAlignment="1">
      <alignment vertical="center"/>
    </xf>
    <xf numFmtId="164" fontId="14" fillId="2" borderId="0" xfId="26" applyFont="1" applyFill="1" applyBorder="1" applyAlignment="1">
      <alignment horizontal="right" vertical="center"/>
    </xf>
    <xf numFmtId="0" fontId="26" fillId="2" borderId="0" xfId="19" applyNumberFormat="1" applyFont="1" applyFill="1" applyAlignment="1">
      <alignment horizontal="left" vertical="center" wrapText="1"/>
    </xf>
    <xf numFmtId="0" fontId="14" fillId="2" borderId="0" xfId="19" applyNumberFormat="1" applyFont="1" applyFill="1" applyAlignment="1">
      <alignment horizontal="left" vertical="center" wrapText="1"/>
    </xf>
    <xf numFmtId="0" fontId="14" fillId="2" borderId="0" xfId="15" applyFont="1" applyFill="1" applyBorder="1" applyAlignment="1" applyProtection="1">
      <alignment vertical="center"/>
    </xf>
    <xf numFmtId="168" fontId="26" fillId="2" borderId="1" xfId="8" applyFont="1" applyFill="1" applyBorder="1" applyAlignment="1">
      <alignment horizontal="right" vertical="center"/>
    </xf>
    <xf numFmtId="168" fontId="26" fillId="2" borderId="0" xfId="8" applyFont="1" applyFill="1" applyBorder="1" applyAlignment="1">
      <alignment horizontal="right" vertical="center"/>
    </xf>
    <xf numFmtId="0" fontId="27" fillId="2" borderId="0" xfId="0" applyFont="1" applyFill="1" applyAlignment="1">
      <alignment horizontal="right" vertical="center"/>
    </xf>
    <xf numFmtId="167" fontId="14" fillId="2" borderId="0" xfId="4" applyFont="1" applyFill="1" applyAlignment="1">
      <alignment vertical="center"/>
    </xf>
    <xf numFmtId="167" fontId="26" fillId="2" borderId="0" xfId="4" applyFont="1" applyFill="1" applyAlignment="1">
      <alignment horizontal="left" vertical="center"/>
    </xf>
    <xf numFmtId="168" fontId="14" fillId="2" borderId="0" xfId="0" applyNumberFormat="1" applyFont="1" applyFill="1"/>
    <xf numFmtId="0" fontId="14" fillId="2" borderId="0" xfId="15" quotePrefix="1" applyFont="1" applyFill="1" applyBorder="1" applyAlignment="1" applyProtection="1">
      <alignment vertical="center"/>
    </xf>
    <xf numFmtId="168" fontId="14" fillId="2" borderId="0" xfId="8" applyNumberFormat="1" applyFont="1" applyFill="1" applyAlignment="1">
      <alignment horizontal="right" vertical="center"/>
    </xf>
    <xf numFmtId="0" fontId="14" fillId="2" borderId="0" xfId="15" applyFont="1" applyFill="1" applyBorder="1" applyProtection="1"/>
    <xf numFmtId="0" fontId="14" fillId="2" borderId="0" xfId="0" applyFont="1" applyFill="1" applyAlignment="1"/>
    <xf numFmtId="0" fontId="14" fillId="2" borderId="0" xfId="0" applyFont="1" applyFill="1" applyAlignment="1">
      <alignment horizontal="center"/>
    </xf>
    <xf numFmtId="38" fontId="19" fillId="2" borderId="0" xfId="17" applyNumberFormat="1" applyFont="1" applyFill="1" applyBorder="1" applyAlignment="1">
      <alignment vertical="center"/>
    </xf>
    <xf numFmtId="0" fontId="26" fillId="2" borderId="0" xfId="20" applyFont="1" applyFill="1" applyBorder="1" applyAlignment="1" applyProtection="1">
      <alignment horizontal="center" vertical="center"/>
    </xf>
    <xf numFmtId="164" fontId="31" fillId="2" borderId="0" xfId="20" applyNumberFormat="1" applyFont="1" applyFill="1" applyBorder="1" applyAlignment="1" applyProtection="1"/>
    <xf numFmtId="0" fontId="26" fillId="2" borderId="0" xfId="0" applyFont="1" applyFill="1" applyAlignment="1">
      <alignment horizontal="center"/>
    </xf>
    <xf numFmtId="0" fontId="31" fillId="2" borderId="0" xfId="20" applyFont="1" applyFill="1" applyBorder="1" applyAlignment="1" applyProtection="1"/>
    <xf numFmtId="168" fontId="26" fillId="2" borderId="0" xfId="8" applyFont="1" applyFill="1" applyBorder="1" applyAlignment="1">
      <alignment vertical="center"/>
    </xf>
    <xf numFmtId="0" fontId="31" fillId="2" borderId="0" xfId="18" applyFont="1" applyFill="1" applyAlignment="1">
      <alignment horizontal="right" vertical="center"/>
    </xf>
    <xf numFmtId="0" fontId="32" fillId="2" borderId="0" xfId="0" applyFont="1" applyFill="1" applyAlignment="1">
      <alignment vertical="center"/>
    </xf>
    <xf numFmtId="0" fontId="31" fillId="2" borderId="0" xfId="18" applyFont="1" applyFill="1" applyAlignment="1">
      <alignment horizontal="right" vertical="center" wrapText="1"/>
    </xf>
    <xf numFmtId="3" fontId="31" fillId="2" borderId="0" xfId="18" applyNumberFormat="1" applyFont="1" applyFill="1" applyAlignment="1">
      <alignment horizontal="right" vertical="center"/>
    </xf>
    <xf numFmtId="168" fontId="26" fillId="2" borderId="0" xfId="8" applyFont="1" applyFill="1" applyAlignment="1">
      <alignment vertical="center"/>
    </xf>
    <xf numFmtId="166" fontId="26" fillId="2" borderId="2" xfId="1" applyNumberFormat="1" applyFont="1" applyFill="1" applyBorder="1" applyAlignment="1">
      <alignment horizontal="right" vertical="center"/>
    </xf>
    <xf numFmtId="3" fontId="26" fillId="2" borderId="0" xfId="8" applyNumberFormat="1" applyFont="1" applyFill="1" applyBorder="1" applyAlignment="1">
      <alignment horizontal="right"/>
    </xf>
    <xf numFmtId="3" fontId="26" fillId="2" borderId="1" xfId="8" applyNumberFormat="1" applyFont="1" applyFill="1" applyBorder="1" applyAlignment="1">
      <alignment horizontal="right" vertical="center"/>
    </xf>
    <xf numFmtId="166" fontId="26" fillId="2" borderId="1" xfId="1" applyNumberFormat="1" applyFont="1" applyFill="1" applyBorder="1" applyAlignment="1">
      <alignment horizontal="right" vertical="center"/>
    </xf>
    <xf numFmtId="168" fontId="27" fillId="2" borderId="0" xfId="0" applyNumberFormat="1" applyFont="1" applyFill="1"/>
    <xf numFmtId="0" fontId="26" fillId="2" borderId="0" xfId="18" applyFont="1" applyFill="1" applyBorder="1" applyAlignment="1">
      <alignment horizontal="right" vertical="center"/>
    </xf>
    <xf numFmtId="0" fontId="14" fillId="2" borderId="0" xfId="18" applyFont="1" applyFill="1" applyBorder="1" applyAlignment="1">
      <alignment vertical="center"/>
    </xf>
    <xf numFmtId="3" fontId="14" fillId="2" borderId="0" xfId="0" applyNumberFormat="1" applyFont="1" applyFill="1" applyBorder="1" applyAlignment="1">
      <alignment horizontal="right" vertical="center"/>
    </xf>
    <xf numFmtId="10" fontId="14" fillId="2" borderId="0" xfId="27" applyNumberFormat="1" applyFont="1" applyFill="1" applyBorder="1" applyAlignment="1">
      <alignment horizontal="center" vertical="center"/>
    </xf>
    <xf numFmtId="10" fontId="14" fillId="2" borderId="0" xfId="27" applyNumberFormat="1" applyFont="1" applyFill="1" applyAlignment="1">
      <alignment horizontal="center" vertical="center"/>
    </xf>
    <xf numFmtId="168" fontId="14" fillId="2" borderId="0" xfId="8" applyFont="1" applyFill="1" applyAlignment="1">
      <alignment vertical="center"/>
    </xf>
    <xf numFmtId="168" fontId="14" fillId="2" borderId="0" xfId="8" applyFont="1" applyFill="1" applyBorder="1" applyAlignment="1">
      <alignment vertical="center"/>
    </xf>
    <xf numFmtId="10" fontId="26" fillId="2" borderId="0" xfId="27" applyNumberFormat="1" applyFont="1" applyFill="1" applyBorder="1" applyAlignment="1">
      <alignment horizontal="center" vertical="center"/>
    </xf>
    <xf numFmtId="3" fontId="26" fillId="2" borderId="0" xfId="18" applyNumberFormat="1" applyFont="1" applyFill="1" applyBorder="1" applyAlignment="1">
      <alignment vertical="center"/>
    </xf>
    <xf numFmtId="3" fontId="26" fillId="2" borderId="1" xfId="18" applyNumberFormat="1" applyFont="1" applyFill="1" applyBorder="1" applyAlignment="1">
      <alignment vertical="center"/>
    </xf>
    <xf numFmtId="0" fontId="26" fillId="2" borderId="1" xfId="1" quotePrefix="1" applyNumberFormat="1" applyFont="1" applyFill="1" applyBorder="1" applyAlignment="1">
      <alignment horizontal="center" vertical="center"/>
    </xf>
    <xf numFmtId="0" fontId="26" fillId="2" borderId="0" xfId="1" quotePrefix="1" applyNumberFormat="1" applyFont="1" applyFill="1" applyBorder="1" applyAlignment="1">
      <alignment horizontal="center" vertical="center"/>
    </xf>
    <xf numFmtId="3" fontId="14" fillId="2" borderId="0" xfId="0" applyNumberFormat="1" applyFont="1" applyFill="1" applyBorder="1"/>
    <xf numFmtId="3" fontId="30" fillId="2" borderId="0" xfId="0" applyNumberFormat="1" applyFont="1" applyFill="1" applyBorder="1"/>
    <xf numFmtId="49" fontId="31" fillId="2" borderId="0" xfId="8" applyNumberFormat="1" applyFont="1" applyFill="1" applyAlignment="1">
      <alignment horizontal="right" vertical="center" wrapText="1"/>
    </xf>
    <xf numFmtId="164" fontId="14" fillId="2" borderId="0" xfId="0" applyNumberFormat="1" applyFont="1" applyFill="1" applyBorder="1"/>
    <xf numFmtId="3" fontId="14" fillId="2" borderId="0" xfId="1" applyNumberFormat="1" applyFont="1" applyFill="1" applyBorder="1"/>
    <xf numFmtId="3" fontId="27" fillId="2" borderId="0" xfId="0" applyNumberFormat="1" applyFont="1" applyFill="1" applyBorder="1"/>
    <xf numFmtId="0" fontId="14" fillId="2" borderId="0" xfId="0" applyFont="1" applyFill="1" applyBorder="1"/>
    <xf numFmtId="0" fontId="14" fillId="2" borderId="0" xfId="0" quotePrefix="1" applyFont="1" applyFill="1" applyAlignment="1">
      <alignment horizontal="left" vertical="center"/>
    </xf>
    <xf numFmtId="166" fontId="14" fillId="2" borderId="0" xfId="1" applyNumberFormat="1" applyFont="1" applyFill="1" applyBorder="1"/>
    <xf numFmtId="0" fontId="26" fillId="2" borderId="0" xfId="0" quotePrefix="1" applyFont="1" applyFill="1" applyAlignment="1">
      <alignment vertical="center"/>
    </xf>
    <xf numFmtId="164" fontId="36" fillId="2" borderId="0" xfId="0" applyNumberFormat="1" applyFont="1" applyFill="1" applyBorder="1" applyAlignment="1">
      <alignment horizontal="center" vertical="center" wrapText="1"/>
    </xf>
    <xf numFmtId="0" fontId="26" fillId="2" borderId="0" xfId="18" applyFont="1" applyFill="1" applyAlignment="1">
      <alignment horizontal="left" vertical="center" wrapText="1"/>
    </xf>
    <xf numFmtId="168" fontId="14" fillId="2" borderId="0" xfId="0" applyNumberFormat="1" applyFont="1" applyFill="1" applyBorder="1"/>
    <xf numFmtId="9" fontId="14" fillId="2" borderId="0" xfId="27" applyFont="1" applyFill="1" applyAlignment="1">
      <alignment horizontal="right" vertical="center"/>
    </xf>
    <xf numFmtId="0" fontId="26" fillId="2" borderId="0" xfId="0" applyFont="1" applyFill="1" applyAlignment="1"/>
    <xf numFmtId="164" fontId="35" fillId="2" borderId="0" xfId="0" applyNumberFormat="1" applyFont="1" applyFill="1" applyAlignment="1"/>
    <xf numFmtId="14" fontId="26" fillId="2" borderId="0" xfId="8" quotePrefix="1" applyNumberFormat="1" applyFont="1" applyFill="1" applyAlignment="1">
      <alignment horizontal="right" wrapText="1"/>
    </xf>
    <xf numFmtId="49" fontId="26" fillId="2" borderId="0" xfId="8" quotePrefix="1" applyNumberFormat="1" applyFont="1" applyFill="1" applyAlignment="1">
      <alignment horizontal="right"/>
    </xf>
    <xf numFmtId="0" fontId="31" fillId="2" borderId="0" xfId="0" applyFont="1" applyFill="1"/>
    <xf numFmtId="14" fontId="31" fillId="2" borderId="0" xfId="8" applyNumberFormat="1" applyFont="1" applyFill="1" applyAlignment="1">
      <alignment horizontal="left" wrapText="1"/>
    </xf>
    <xf numFmtId="0" fontId="14" fillId="2" borderId="0" xfId="16" applyNumberFormat="1" applyFont="1" applyFill="1" applyAlignment="1">
      <alignment horizontal="left" vertical="top" wrapText="1"/>
    </xf>
    <xf numFmtId="0" fontId="31" fillId="2" borderId="0" xfId="0" applyFont="1" applyFill="1" applyAlignment="1">
      <alignment vertical="center"/>
    </xf>
    <xf numFmtId="0" fontId="32" fillId="2" borderId="0" xfId="0" applyFont="1" applyFill="1"/>
    <xf numFmtId="166" fontId="14" fillId="2" borderId="0" xfId="1" quotePrefix="1" applyNumberFormat="1" applyFont="1" applyFill="1" applyAlignment="1">
      <alignment horizontal="right"/>
    </xf>
    <xf numFmtId="166" fontId="1" fillId="2" borderId="0" xfId="7" applyNumberFormat="1" applyFont="1" applyFill="1"/>
    <xf numFmtId="170" fontId="26" fillId="2" borderId="0" xfId="1" applyNumberFormat="1" applyFont="1" applyFill="1" applyBorder="1" applyAlignment="1">
      <alignment horizontal="right"/>
    </xf>
    <xf numFmtId="165" fontId="26" fillId="2" borderId="0" xfId="1" applyFont="1" applyFill="1" applyBorder="1" applyAlignment="1">
      <alignment horizontal="right"/>
    </xf>
    <xf numFmtId="165" fontId="27" fillId="2" borderId="0" xfId="0" applyNumberFormat="1" applyFont="1" applyFill="1" applyBorder="1"/>
    <xf numFmtId="170" fontId="26" fillId="2" borderId="0" xfId="1" applyNumberFormat="1" applyFont="1" applyFill="1" applyAlignment="1">
      <alignment horizontal="right"/>
    </xf>
    <xf numFmtId="165" fontId="26" fillId="2" borderId="0" xfId="1" applyFont="1" applyFill="1" applyAlignment="1">
      <alignment horizontal="right"/>
    </xf>
    <xf numFmtId="166" fontId="1" fillId="2" borderId="0" xfId="7" applyNumberFormat="1" applyFont="1" applyFill="1" applyAlignment="1">
      <alignment vertical="center"/>
    </xf>
    <xf numFmtId="170" fontId="26" fillId="2" borderId="0" xfId="1" quotePrefix="1" applyNumberFormat="1" applyFont="1" applyFill="1" applyAlignment="1">
      <alignment horizontal="right"/>
    </xf>
    <xf numFmtId="165" fontId="26" fillId="2" borderId="0" xfId="1" quotePrefix="1" applyFont="1" applyFill="1" applyAlignment="1">
      <alignment horizontal="right"/>
    </xf>
    <xf numFmtId="14" fontId="31" fillId="2" borderId="0" xfId="8" applyNumberFormat="1" applyFont="1" applyFill="1" applyAlignment="1">
      <alignment horizontal="right" vertical="center" wrapText="1"/>
    </xf>
    <xf numFmtId="49" fontId="26" fillId="2" borderId="0" xfId="8" applyNumberFormat="1" applyFont="1" applyFill="1" applyAlignment="1">
      <alignment horizontal="center" vertical="center" wrapText="1"/>
    </xf>
    <xf numFmtId="166" fontId="14" fillId="2" borderId="0" xfId="0" applyNumberFormat="1" applyFont="1" applyFill="1"/>
    <xf numFmtId="166" fontId="2" fillId="2" borderId="0" xfId="7" applyNumberFormat="1" applyFont="1" applyFill="1"/>
    <xf numFmtId="166" fontId="26" fillId="2" borderId="0" xfId="8" quotePrefix="1" applyNumberFormat="1" applyFont="1" applyFill="1" applyAlignment="1">
      <alignment horizontal="right" wrapText="1"/>
    </xf>
    <xf numFmtId="164" fontId="30" fillId="2" borderId="0" xfId="0" applyNumberFormat="1" applyFont="1" applyFill="1"/>
    <xf numFmtId="0" fontId="23" fillId="0" borderId="0" xfId="0" applyFont="1" applyFill="1" applyAlignment="1">
      <alignment vertical="top"/>
    </xf>
    <xf numFmtId="0" fontId="38" fillId="0" borderId="0" xfId="0" applyFont="1" applyFill="1"/>
    <xf numFmtId="0" fontId="39" fillId="0" borderId="0" xfId="0" applyFont="1" applyFill="1" applyAlignment="1" applyProtection="1">
      <alignment horizontal="left"/>
    </xf>
    <xf numFmtId="166" fontId="23" fillId="0" borderId="0" xfId="1" applyNumberFormat="1" applyFont="1" applyFill="1" applyAlignment="1">
      <alignment vertical="top"/>
    </xf>
    <xf numFmtId="0" fontId="26" fillId="0" borderId="0" xfId="0" applyFont="1" applyFill="1"/>
    <xf numFmtId="0" fontId="39" fillId="0" borderId="0" xfId="0" quotePrefix="1" applyFont="1" applyFill="1" applyAlignment="1" applyProtection="1">
      <alignment horizontal="left"/>
    </xf>
    <xf numFmtId="166" fontId="40" fillId="0" borderId="0" xfId="1" applyNumberFormat="1" applyFont="1" applyFill="1" applyAlignment="1" applyProtection="1"/>
    <xf numFmtId="0" fontId="23" fillId="0" borderId="0" xfId="0" applyFont="1" applyFill="1" applyAlignment="1" applyProtection="1">
      <alignment horizontal="left" vertical="top"/>
    </xf>
    <xf numFmtId="166" fontId="42" fillId="0" borderId="0" xfId="1" applyNumberFormat="1" applyFont="1" applyFill="1" applyAlignment="1" applyProtection="1"/>
    <xf numFmtId="166" fontId="42" fillId="0" borderId="0" xfId="1" applyNumberFormat="1" applyFont="1" applyFill="1" applyAlignment="1" applyProtection="1">
      <alignment horizontal="left"/>
    </xf>
    <xf numFmtId="0" fontId="43" fillId="0" borderId="0" xfId="0" applyFont="1" applyFill="1" applyBorder="1" applyAlignment="1" applyProtection="1">
      <alignment horizontal="left" vertical="center"/>
    </xf>
    <xf numFmtId="166" fontId="43" fillId="0" borderId="0" xfId="1" applyNumberFormat="1" applyFont="1" applyFill="1" applyBorder="1" applyAlignment="1" applyProtection="1">
      <alignment wrapText="1"/>
    </xf>
    <xf numFmtId="166" fontId="43" fillId="0" borderId="0" xfId="1" applyNumberFormat="1" applyFont="1" applyFill="1" applyBorder="1" applyAlignment="1" applyProtection="1"/>
    <xf numFmtId="0" fontId="44" fillId="0" borderId="0" xfId="0" applyFont="1" applyFill="1" applyBorder="1" applyAlignment="1" applyProtection="1">
      <alignment horizontal="left" vertical="center"/>
    </xf>
    <xf numFmtId="0" fontId="44" fillId="0" borderId="0" xfId="0" applyFont="1" applyFill="1" applyAlignment="1" applyProtection="1">
      <alignment horizontal="left" vertical="center"/>
    </xf>
    <xf numFmtId="0" fontId="46" fillId="0" borderId="6" xfId="0" applyFont="1" applyFill="1" applyBorder="1" applyAlignment="1" applyProtection="1">
      <alignment horizontal="center" vertical="center" wrapText="1"/>
    </xf>
    <xf numFmtId="37" fontId="26" fillId="0" borderId="5" xfId="0" applyNumberFormat="1" applyFont="1" applyFill="1" applyBorder="1" applyAlignment="1">
      <alignment horizontal="center" vertical="center"/>
    </xf>
    <xf numFmtId="166" fontId="23" fillId="0" borderId="0" xfId="1" applyNumberFormat="1" applyFont="1" applyFill="1" applyAlignment="1">
      <alignment vertical="top" wrapText="1"/>
    </xf>
    <xf numFmtId="0" fontId="23" fillId="0" borderId="0" xfId="0" applyFont="1" applyFill="1" applyAlignment="1">
      <alignment vertical="top" wrapText="1"/>
    </xf>
    <xf numFmtId="0" fontId="46" fillId="0" borderId="0" xfId="0" applyFont="1" applyFill="1" applyBorder="1" applyAlignment="1" applyProtection="1">
      <alignment horizontal="center" vertical="center" wrapText="1"/>
    </xf>
    <xf numFmtId="0" fontId="45" fillId="0" borderId="5" xfId="0" applyFont="1" applyFill="1" applyBorder="1" applyAlignment="1" applyProtection="1">
      <alignment horizontal="center" vertical="center" wrapText="1"/>
    </xf>
    <xf numFmtId="3" fontId="45" fillId="0" borderId="5" xfId="0" quotePrefix="1" applyNumberFormat="1" applyFont="1" applyFill="1" applyBorder="1" applyAlignment="1" applyProtection="1">
      <alignment horizontal="center" vertical="center" wrapText="1"/>
    </xf>
    <xf numFmtId="0" fontId="26" fillId="0" borderId="7" xfId="0" applyFont="1" applyFill="1" applyBorder="1" applyAlignment="1">
      <alignment vertical="center" wrapText="1"/>
    </xf>
    <xf numFmtId="171" fontId="47" fillId="0" borderId="7" xfId="0" applyNumberFormat="1" applyFont="1" applyFill="1" applyBorder="1" applyAlignment="1" applyProtection="1">
      <alignment horizontal="center" vertical="center" wrapText="1"/>
    </xf>
    <xf numFmtId="166" fontId="36" fillId="0" borderId="7" xfId="1" applyNumberFormat="1" applyFont="1" applyFill="1" applyBorder="1"/>
    <xf numFmtId="37" fontId="26" fillId="0" borderId="7" xfId="0" applyNumberFormat="1" applyFont="1" applyFill="1" applyBorder="1" applyAlignment="1">
      <alignment horizontal="center" vertical="center"/>
    </xf>
    <xf numFmtId="0" fontId="26" fillId="0" borderId="8" xfId="0" applyFont="1" applyFill="1" applyBorder="1" applyAlignment="1">
      <alignment vertical="center" wrapText="1"/>
    </xf>
    <xf numFmtId="171" fontId="45" fillId="0" borderId="8" xfId="0" applyNumberFormat="1" applyFont="1" applyFill="1" applyBorder="1" applyAlignment="1" applyProtection="1">
      <alignment horizontal="center" vertical="center" wrapText="1"/>
    </xf>
    <xf numFmtId="166" fontId="48" fillId="0" borderId="8" xfId="1" applyNumberFormat="1" applyFont="1" applyFill="1" applyBorder="1" applyAlignment="1" applyProtection="1">
      <alignment horizontal="right" vertical="center" wrapText="1"/>
    </xf>
    <xf numFmtId="165" fontId="23" fillId="0" borderId="0" xfId="0" applyNumberFormat="1" applyFont="1" applyFill="1" applyAlignment="1">
      <alignment vertical="top" wrapText="1"/>
    </xf>
    <xf numFmtId="166" fontId="36" fillId="0" borderId="8" xfId="1" applyNumberFormat="1" applyFont="1" applyFill="1" applyBorder="1" applyAlignment="1">
      <alignment horizontal="right"/>
    </xf>
    <xf numFmtId="0" fontId="14" fillId="0" borderId="8" xfId="0" applyFont="1" applyFill="1" applyBorder="1" applyAlignment="1">
      <alignment vertical="center" wrapText="1"/>
    </xf>
    <xf numFmtId="171" fontId="47" fillId="0" borderId="8" xfId="0" applyNumberFormat="1" applyFont="1" applyFill="1" applyBorder="1" applyAlignment="1" applyProtection="1">
      <alignment horizontal="center" vertical="center" wrapText="1"/>
    </xf>
    <xf numFmtId="166" fontId="23" fillId="0" borderId="8" xfId="1" applyNumberFormat="1" applyFont="1" applyFill="1" applyBorder="1" applyAlignment="1">
      <alignment vertical="center" wrapText="1"/>
    </xf>
    <xf numFmtId="166" fontId="23" fillId="0" borderId="9" xfId="1" applyNumberFormat="1" applyFont="1" applyFill="1" applyBorder="1" applyAlignment="1">
      <alignment vertical="center" wrapText="1"/>
    </xf>
    <xf numFmtId="37" fontId="23" fillId="0" borderId="0" xfId="0" applyNumberFormat="1" applyFont="1" applyFill="1" applyAlignment="1">
      <alignment vertical="top" wrapText="1"/>
    </xf>
    <xf numFmtId="166" fontId="49" fillId="0" borderId="8" xfId="1" applyNumberFormat="1" applyFont="1" applyFill="1" applyBorder="1" applyAlignment="1" applyProtection="1">
      <alignment horizontal="right" vertical="center" wrapText="1"/>
    </xf>
    <xf numFmtId="166" fontId="19" fillId="0" borderId="8" xfId="1" applyNumberFormat="1" applyFont="1" applyFill="1" applyBorder="1" applyAlignment="1">
      <alignment horizontal="right" vertical="center"/>
    </xf>
    <xf numFmtId="166" fontId="23" fillId="3" borderId="8" xfId="1" applyNumberFormat="1" applyFont="1" applyFill="1" applyBorder="1" applyAlignment="1">
      <alignment vertical="center" wrapText="1"/>
    </xf>
    <xf numFmtId="166" fontId="23" fillId="0" borderId="0" xfId="0" applyNumberFormat="1" applyFont="1" applyFill="1" applyBorder="1" applyAlignment="1">
      <alignment vertical="top"/>
    </xf>
    <xf numFmtId="37" fontId="36" fillId="0" borderId="8" xfId="0" applyNumberFormat="1" applyFont="1" applyFill="1" applyBorder="1" applyAlignment="1">
      <alignment horizontal="right" vertical="center"/>
    </xf>
    <xf numFmtId="0" fontId="45" fillId="0" borderId="8" xfId="0" applyFont="1" applyFill="1" applyBorder="1" applyAlignment="1" applyProtection="1">
      <alignment horizontal="center" vertical="center" wrapText="1"/>
    </xf>
    <xf numFmtId="0" fontId="48" fillId="0" borderId="8" xfId="0" applyFont="1" applyFill="1" applyBorder="1" applyAlignment="1" applyProtection="1">
      <alignment horizontal="right" vertical="center" wrapText="1"/>
    </xf>
    <xf numFmtId="166" fontId="23" fillId="0" borderId="0" xfId="1" applyNumberFormat="1" applyFont="1" applyFill="1" applyBorder="1" applyAlignment="1">
      <alignment vertical="top"/>
    </xf>
    <xf numFmtId="0" fontId="23" fillId="0" borderId="0" xfId="0" applyFont="1" applyFill="1" applyBorder="1" applyAlignment="1">
      <alignment vertical="top"/>
    </xf>
    <xf numFmtId="172" fontId="43" fillId="0" borderId="0" xfId="0" applyNumberFormat="1" applyFont="1" applyFill="1" applyBorder="1" applyAlignment="1" applyProtection="1">
      <alignment horizontal="center" vertical="center" wrapText="1"/>
    </xf>
    <xf numFmtId="172" fontId="47" fillId="0" borderId="8" xfId="0" applyNumberFormat="1" applyFont="1" applyFill="1" applyBorder="1" applyAlignment="1" applyProtection="1">
      <alignment horizontal="center" vertical="center" wrapText="1"/>
    </xf>
    <xf numFmtId="0" fontId="47" fillId="0" borderId="8" xfId="0" applyFont="1" applyFill="1" applyBorder="1" applyAlignment="1" applyProtection="1">
      <alignment horizontal="center" vertical="center" wrapText="1"/>
    </xf>
    <xf numFmtId="166" fontId="23" fillId="0" borderId="8" xfId="1" applyNumberFormat="1" applyFont="1" applyFill="1" applyBorder="1" applyAlignment="1">
      <alignment vertical="center"/>
    </xf>
    <xf numFmtId="0" fontId="43" fillId="0" borderId="0" xfId="0" applyFont="1" applyFill="1" applyBorder="1" applyAlignment="1" applyProtection="1">
      <alignment horizontal="center" vertical="center" wrapText="1"/>
    </xf>
    <xf numFmtId="0" fontId="46" fillId="0" borderId="0" xfId="0" applyFont="1" applyFill="1" applyBorder="1" applyAlignment="1" applyProtection="1">
      <alignment vertical="center" wrapText="1"/>
    </xf>
    <xf numFmtId="0" fontId="45" fillId="0" borderId="8" xfId="0" applyFont="1" applyFill="1" applyBorder="1" applyAlignment="1" applyProtection="1">
      <alignment vertical="center" wrapText="1"/>
    </xf>
    <xf numFmtId="166" fontId="36" fillId="0" borderId="8" xfId="1" applyNumberFormat="1" applyFont="1" applyFill="1" applyBorder="1" applyAlignment="1">
      <alignment vertical="center" wrapText="1"/>
    </xf>
    <xf numFmtId="166" fontId="23" fillId="0" borderId="8" xfId="1" applyNumberFormat="1" applyFont="1" applyFill="1" applyBorder="1" applyAlignment="1">
      <alignment vertical="top"/>
    </xf>
    <xf numFmtId="172" fontId="45" fillId="0" borderId="8" xfId="0" applyNumberFormat="1" applyFont="1" applyFill="1" applyBorder="1" applyAlignment="1" applyProtection="1">
      <alignment horizontal="center" vertical="center" wrapText="1"/>
    </xf>
    <xf numFmtId="166" fontId="23" fillId="2" borderId="8" xfId="1" applyNumberFormat="1" applyFont="1" applyFill="1" applyBorder="1" applyAlignment="1">
      <alignment vertical="center"/>
    </xf>
    <xf numFmtId="0" fontId="49" fillId="0" borderId="8" xfId="0" applyFont="1" applyFill="1" applyBorder="1" applyAlignment="1" applyProtection="1">
      <alignment horizontal="right" vertical="center" wrapText="1"/>
    </xf>
    <xf numFmtId="0" fontId="49" fillId="2" borderId="8" xfId="0" applyFont="1" applyFill="1" applyBorder="1" applyAlignment="1" applyProtection="1">
      <alignment horizontal="right" vertical="center" wrapText="1"/>
    </xf>
    <xf numFmtId="0" fontId="26" fillId="0" borderId="10" xfId="0" applyFont="1" applyFill="1" applyBorder="1" applyAlignment="1">
      <alignment vertical="center" wrapText="1"/>
    </xf>
    <xf numFmtId="172" fontId="45" fillId="0" borderId="10" xfId="0" applyNumberFormat="1" applyFont="1" applyFill="1" applyBorder="1" applyAlignment="1" applyProtection="1">
      <alignment horizontal="center" vertical="center" wrapText="1"/>
    </xf>
    <xf numFmtId="0" fontId="47" fillId="0" borderId="10" xfId="0" applyFont="1" applyFill="1" applyBorder="1" applyAlignment="1" applyProtection="1">
      <alignment horizontal="center" vertical="center" wrapText="1"/>
    </xf>
    <xf numFmtId="166" fontId="36" fillId="0" borderId="10" xfId="1" applyNumberFormat="1" applyFont="1" applyFill="1" applyBorder="1" applyAlignment="1">
      <alignment vertical="center" wrapText="1"/>
    </xf>
    <xf numFmtId="166" fontId="36" fillId="3" borderId="10" xfId="1" applyNumberFormat="1" applyFont="1" applyFill="1" applyBorder="1" applyAlignment="1">
      <alignment vertical="center" wrapText="1"/>
    </xf>
    <xf numFmtId="166" fontId="36" fillId="2" borderId="10" xfId="1" applyNumberFormat="1" applyFont="1" applyFill="1" applyBorder="1" applyAlignment="1">
      <alignment vertical="center" wrapText="1"/>
    </xf>
    <xf numFmtId="0" fontId="50" fillId="0" borderId="0" xfId="0" applyFont="1" applyFill="1" applyBorder="1" applyAlignment="1" applyProtection="1">
      <alignment horizontal="left" vertical="center" wrapText="1"/>
    </xf>
    <xf numFmtId="172" fontId="50" fillId="0" borderId="0" xfId="0" applyNumberFormat="1" applyFont="1" applyFill="1" applyBorder="1" applyAlignment="1" applyProtection="1">
      <alignment horizontal="center" vertical="center" wrapText="1"/>
    </xf>
    <xf numFmtId="0" fontId="51" fillId="0" borderId="0" xfId="0" applyFont="1" applyFill="1" applyBorder="1" applyAlignment="1" applyProtection="1">
      <alignment horizontal="center" vertical="center" wrapText="1"/>
    </xf>
    <xf numFmtId="166" fontId="47" fillId="0" borderId="0" xfId="0" applyNumberFormat="1" applyFont="1" applyFill="1" applyBorder="1" applyAlignment="1" applyProtection="1">
      <alignment horizontal="center" vertical="center" wrapText="1"/>
    </xf>
    <xf numFmtId="3" fontId="47" fillId="0" borderId="11" xfId="0" applyNumberFormat="1" applyFont="1" applyFill="1" applyBorder="1" applyAlignment="1" applyProtection="1">
      <alignment horizontal="right" vertical="center" wrapText="1"/>
    </xf>
    <xf numFmtId="166" fontId="44" fillId="0" borderId="0" xfId="1" applyNumberFormat="1" applyFont="1" applyFill="1" applyBorder="1" applyAlignment="1">
      <alignment vertical="center" wrapText="1"/>
    </xf>
    <xf numFmtId="0" fontId="52" fillId="0" borderId="0" xfId="0" applyFont="1" applyFill="1" applyAlignment="1" applyProtection="1">
      <alignment horizontal="center" vertical="top" wrapText="1"/>
    </xf>
    <xf numFmtId="166" fontId="22" fillId="0" borderId="0" xfId="1" applyNumberFormat="1" applyFont="1" applyFill="1" applyAlignment="1" applyProtection="1"/>
    <xf numFmtId="0" fontId="22" fillId="0" borderId="0" xfId="0" applyFont="1" applyFill="1" applyAlignment="1" applyProtection="1"/>
    <xf numFmtId="0" fontId="41" fillId="0" borderId="0" xfId="0" applyFont="1" applyFill="1" applyAlignment="1" applyProtection="1">
      <alignment horizontal="left"/>
    </xf>
    <xf numFmtId="166" fontId="41" fillId="0" borderId="0" xfId="0" applyNumberFormat="1" applyFont="1" applyFill="1" applyAlignment="1" applyProtection="1">
      <alignment horizontal="left"/>
    </xf>
    <xf numFmtId="166" fontId="53" fillId="0" borderId="0" xfId="1" applyNumberFormat="1" applyFont="1" applyFill="1" applyAlignment="1" applyProtection="1">
      <alignment horizontal="left"/>
    </xf>
    <xf numFmtId="166" fontId="54" fillId="0" borderId="0" xfId="1" applyNumberFormat="1" applyFont="1" applyFill="1" applyAlignment="1" applyProtection="1">
      <alignment horizontal="left"/>
    </xf>
    <xf numFmtId="0" fontId="37" fillId="0" borderId="0" xfId="0" applyFont="1" applyFill="1" applyAlignment="1" applyProtection="1"/>
    <xf numFmtId="0" fontId="41" fillId="0" borderId="0" xfId="0" applyFont="1" applyFill="1" applyAlignment="1" applyProtection="1"/>
    <xf numFmtId="0" fontId="40" fillId="0" borderId="0" xfId="0" applyFont="1" applyFill="1" applyAlignment="1" applyProtection="1"/>
    <xf numFmtId="166" fontId="40" fillId="0" borderId="0" xfId="0" applyNumberFormat="1" applyFont="1" applyFill="1" applyAlignment="1" applyProtection="1"/>
    <xf numFmtId="166" fontId="37" fillId="0" borderId="0" xfId="1" applyNumberFormat="1" applyFont="1" applyFill="1" applyAlignment="1" applyProtection="1"/>
    <xf numFmtId="166" fontId="37" fillId="0" borderId="0" xfId="0" applyNumberFormat="1" applyFont="1" applyFill="1" applyAlignment="1" applyProtection="1"/>
    <xf numFmtId="0" fontId="37" fillId="0" borderId="0" xfId="0" applyFont="1" applyFill="1" applyAlignment="1" applyProtection="1">
      <alignment horizontal="center"/>
    </xf>
    <xf numFmtId="14" fontId="22" fillId="0" borderId="0" xfId="0" applyNumberFormat="1" applyFont="1" applyFill="1" applyAlignment="1" applyProtection="1"/>
    <xf numFmtId="166" fontId="55" fillId="0" borderId="0" xfId="1" applyNumberFormat="1" applyFont="1" applyFill="1" applyAlignment="1" applyProtection="1"/>
    <xf numFmtId="3" fontId="37" fillId="0" borderId="0" xfId="0" applyNumberFormat="1" applyFont="1" applyFill="1" applyAlignment="1" applyProtection="1">
      <alignment horizontal="center"/>
    </xf>
    <xf numFmtId="166" fontId="56" fillId="0" borderId="0" xfId="1" applyNumberFormat="1" applyFont="1" applyFill="1" applyBorder="1" applyAlignment="1">
      <alignment vertical="center" wrapText="1"/>
    </xf>
    <xf numFmtId="0" fontId="57" fillId="0" borderId="0" xfId="0" applyFont="1" applyFill="1" applyAlignment="1" applyProtection="1"/>
    <xf numFmtId="166" fontId="57" fillId="0" borderId="0" xfId="1" applyNumberFormat="1" applyFont="1" applyFill="1" applyAlignment="1" applyProtection="1"/>
    <xf numFmtId="0" fontId="23" fillId="0" borderId="0" xfId="0" applyFont="1" applyFill="1" applyAlignment="1"/>
    <xf numFmtId="0" fontId="23" fillId="0" borderId="0" xfId="0" applyFont="1" applyFill="1" applyAlignment="1">
      <alignment horizontal="center" vertical="top"/>
    </xf>
    <xf numFmtId="14" fontId="23" fillId="0" borderId="0" xfId="0" applyNumberFormat="1" applyFont="1" applyFill="1" applyAlignment="1">
      <alignment horizontal="center" vertical="top"/>
    </xf>
    <xf numFmtId="166" fontId="23" fillId="0" borderId="0" xfId="1" applyNumberFormat="1" applyFont="1" applyFill="1" applyAlignment="1">
      <alignment horizontal="center" vertical="top"/>
    </xf>
    <xf numFmtId="3" fontId="23" fillId="0" borderId="0" xfId="0" applyNumberFormat="1" applyFont="1" applyFill="1" applyAlignment="1">
      <alignment vertical="top"/>
    </xf>
    <xf numFmtId="166" fontId="23" fillId="0" borderId="0" xfId="1" applyNumberFormat="1" applyFont="1" applyFill="1" applyAlignment="1"/>
    <xf numFmtId="3" fontId="23" fillId="0" borderId="0" xfId="1" applyNumberFormat="1" applyFont="1" applyFill="1" applyAlignment="1">
      <alignment vertical="top"/>
    </xf>
    <xf numFmtId="0" fontId="4" fillId="0" borderId="0" xfId="0" applyFont="1" applyFill="1"/>
    <xf numFmtId="0" fontId="26" fillId="0" borderId="0" xfId="0" applyFont="1"/>
    <xf numFmtId="49" fontId="56" fillId="0" borderId="0" xfId="0" applyNumberFormat="1" applyFont="1" applyAlignment="1">
      <alignment horizontal="center"/>
    </xf>
    <xf numFmtId="3" fontId="14" fillId="0" borderId="0" xfId="0" applyNumberFormat="1" applyFont="1"/>
    <xf numFmtId="49" fontId="58" fillId="0" borderId="0" xfId="0" applyNumberFormat="1" applyFont="1" applyAlignment="1">
      <alignment horizontal="center"/>
    </xf>
    <xf numFmtId="0" fontId="5" fillId="0" borderId="0" xfId="0" applyFont="1" applyFill="1"/>
    <xf numFmtId="0" fontId="59" fillId="0" borderId="0" xfId="0" applyFont="1" applyAlignment="1">
      <alignment horizontal="left"/>
    </xf>
    <xf numFmtId="0" fontId="59" fillId="2" borderId="0" xfId="0" applyFont="1" applyFill="1" applyAlignment="1">
      <alignment horizontal="left"/>
    </xf>
    <xf numFmtId="0" fontId="0" fillId="2" borderId="0" xfId="0" applyFill="1"/>
    <xf numFmtId="0" fontId="9" fillId="0" borderId="0" xfId="0" applyFont="1" applyFill="1" applyBorder="1" applyAlignment="1">
      <alignment horizontal="left" vertical="center"/>
    </xf>
    <xf numFmtId="0" fontId="59" fillId="0" borderId="0" xfId="0" applyFont="1" applyAlignment="1">
      <alignment horizontal="left" vertical="center"/>
    </xf>
    <xf numFmtId="0" fontId="18" fillId="0" borderId="0" xfId="0" applyFont="1"/>
    <xf numFmtId="37" fontId="26" fillId="0" borderId="14" xfId="0" applyNumberFormat="1" applyFont="1" applyFill="1" applyBorder="1" applyAlignment="1">
      <alignment horizontal="center" vertical="center"/>
    </xf>
    <xf numFmtId="0" fontId="26" fillId="0" borderId="5" xfId="0" applyFont="1" applyBorder="1" applyAlignment="1">
      <alignment vertical="center" wrapText="1"/>
    </xf>
    <xf numFmtId="49" fontId="26" fillId="0" borderId="5" xfId="0" applyNumberFormat="1" applyFont="1" applyBorder="1" applyAlignment="1">
      <alignment horizontal="center" vertical="center" wrapText="1"/>
    </xf>
    <xf numFmtId="166" fontId="36" fillId="0" borderId="5" xfId="1" applyNumberFormat="1" applyFont="1" applyBorder="1" applyAlignment="1">
      <alignment horizontal="center" vertical="center" wrapText="1"/>
    </xf>
    <xf numFmtId="164" fontId="36" fillId="0" borderId="5" xfId="0" applyNumberFormat="1" applyFont="1" applyBorder="1" applyAlignment="1">
      <alignment horizontal="center" vertical="center" wrapText="1"/>
    </xf>
    <xf numFmtId="164" fontId="36" fillId="0" borderId="5" xfId="0" applyNumberFormat="1" applyFont="1" applyFill="1" applyBorder="1" applyAlignment="1">
      <alignment horizontal="right" vertical="center" wrapText="1"/>
    </xf>
    <xf numFmtId="166" fontId="0" fillId="0" borderId="0" xfId="1" applyNumberFormat="1" applyFont="1" applyAlignment="1">
      <alignment vertical="center" wrapText="1"/>
    </xf>
    <xf numFmtId="0" fontId="0" fillId="0" borderId="0" xfId="0" applyAlignment="1">
      <alignment vertical="center" wrapText="1"/>
    </xf>
    <xf numFmtId="0" fontId="26" fillId="0" borderId="10" xfId="0" applyFont="1" applyBorder="1" applyAlignment="1">
      <alignment vertical="center" wrapText="1"/>
    </xf>
    <xf numFmtId="49" fontId="26" fillId="0" borderId="10" xfId="0" quotePrefix="1" applyNumberFormat="1" applyFont="1" applyBorder="1" applyAlignment="1">
      <alignment horizontal="center" vertical="center" wrapText="1"/>
    </xf>
    <xf numFmtId="166" fontId="36" fillId="0" borderId="10" xfId="1" quotePrefix="1" applyNumberFormat="1" applyFont="1" applyBorder="1" applyAlignment="1">
      <alignment horizontal="center" vertical="center" wrapText="1"/>
    </xf>
    <xf numFmtId="165" fontId="36" fillId="0" borderId="10" xfId="1" quotePrefix="1" applyFont="1" applyBorder="1" applyAlignment="1">
      <alignment horizontal="center" vertical="center" wrapText="1"/>
    </xf>
    <xf numFmtId="165" fontId="36" fillId="0" borderId="5" xfId="1" applyFont="1" applyBorder="1" applyAlignment="1">
      <alignment horizontal="center" vertical="center" wrapText="1"/>
    </xf>
    <xf numFmtId="0" fontId="26" fillId="0" borderId="5" xfId="0" applyFont="1" applyFill="1" applyBorder="1" applyAlignment="1">
      <alignment horizontal="left" vertical="center" wrapText="1"/>
    </xf>
    <xf numFmtId="49" fontId="26" fillId="0" borderId="5" xfId="0" applyNumberFormat="1" applyFont="1" applyFill="1" applyBorder="1" applyAlignment="1">
      <alignment horizontal="center" vertical="center" wrapText="1"/>
    </xf>
    <xf numFmtId="166" fontId="36" fillId="0" borderId="5" xfId="1" applyNumberFormat="1" applyFont="1" applyFill="1" applyBorder="1" applyAlignment="1">
      <alignment horizontal="center" vertical="center" wrapText="1"/>
    </xf>
    <xf numFmtId="0" fontId="26" fillId="0" borderId="7" xfId="0" applyFont="1" applyBorder="1" applyAlignment="1">
      <alignment vertical="center" wrapText="1"/>
    </xf>
    <xf numFmtId="49" fontId="26" fillId="0" borderId="7" xfId="0" applyNumberFormat="1" applyFont="1" applyBorder="1" applyAlignment="1">
      <alignment horizontal="center" vertical="center" wrapText="1"/>
    </xf>
    <xf numFmtId="166" fontId="36" fillId="0" borderId="7" xfId="1" applyNumberFormat="1" applyFont="1" applyFill="1" applyBorder="1" applyAlignment="1">
      <alignment horizontal="center" vertical="center" wrapText="1"/>
    </xf>
    <xf numFmtId="164" fontId="36" fillId="0" borderId="7" xfId="0" applyNumberFormat="1" applyFont="1" applyFill="1" applyBorder="1" applyAlignment="1">
      <alignment horizontal="center" vertical="center" wrapText="1"/>
    </xf>
    <xf numFmtId="166" fontId="36" fillId="0" borderId="7" xfId="1" applyNumberFormat="1" applyFont="1" applyBorder="1" applyAlignment="1">
      <alignment horizontal="center" vertical="center" wrapText="1"/>
    </xf>
    <xf numFmtId="0" fontId="14" fillId="0" borderId="15" xfId="0" applyFont="1" applyBorder="1" applyAlignment="1">
      <alignment vertical="center" wrapText="1"/>
    </xf>
    <xf numFmtId="49" fontId="14" fillId="0" borderId="15" xfId="0" applyNumberFormat="1" applyFont="1" applyBorder="1" applyAlignment="1">
      <alignment horizontal="center" vertical="center" wrapText="1"/>
    </xf>
    <xf numFmtId="166" fontId="19" fillId="0" borderId="15" xfId="1" applyNumberFormat="1" applyFont="1" applyBorder="1" applyAlignment="1">
      <alignment horizontal="right" vertical="center" wrapText="1"/>
    </xf>
    <xf numFmtId="3" fontId="19" fillId="0" borderId="15" xfId="0" applyNumberFormat="1" applyFont="1" applyBorder="1" applyAlignment="1">
      <alignment horizontal="right" vertical="center" wrapText="1"/>
    </xf>
    <xf numFmtId="164" fontId="19" fillId="0" borderId="15" xfId="0" applyNumberFormat="1" applyFont="1" applyBorder="1" applyAlignment="1">
      <alignment horizontal="center" vertical="center" wrapText="1"/>
    </xf>
    <xf numFmtId="3" fontId="19" fillId="0" borderId="8" xfId="0" applyNumberFormat="1" applyFont="1" applyBorder="1" applyAlignment="1">
      <alignment horizontal="right" vertical="center" wrapText="1"/>
    </xf>
    <xf numFmtId="0" fontId="33" fillId="0" borderId="8" xfId="0" applyFont="1" applyBorder="1" applyAlignment="1">
      <alignment vertical="center" wrapText="1"/>
    </xf>
    <xf numFmtId="49" fontId="14" fillId="0" borderId="8" xfId="0" applyNumberFormat="1" applyFont="1" applyBorder="1" applyAlignment="1">
      <alignment horizontal="center" vertical="center" wrapText="1"/>
    </xf>
    <xf numFmtId="166" fontId="62" fillId="0" borderId="8" xfId="1" applyNumberFormat="1" applyFont="1" applyBorder="1" applyAlignment="1">
      <alignment horizontal="right" vertical="center" wrapText="1"/>
    </xf>
    <xf numFmtId="3" fontId="62" fillId="0" borderId="8" xfId="0" applyNumberFormat="1" applyFont="1" applyBorder="1" applyAlignment="1">
      <alignment horizontal="right" vertical="center" wrapText="1"/>
    </xf>
    <xf numFmtId="0" fontId="14" fillId="0" borderId="8" xfId="0" applyFont="1" applyBorder="1" applyAlignment="1">
      <alignment vertical="center" wrapText="1"/>
    </xf>
    <xf numFmtId="166" fontId="19" fillId="0" borderId="8" xfId="1" applyNumberFormat="1" applyFont="1" applyBorder="1" applyAlignment="1">
      <alignment horizontal="right" vertical="center" wrapText="1"/>
    </xf>
    <xf numFmtId="164" fontId="19" fillId="0" borderId="8" xfId="0" applyNumberFormat="1" applyFont="1" applyBorder="1" applyAlignment="1">
      <alignment horizontal="center" vertical="center" wrapText="1"/>
    </xf>
    <xf numFmtId="164" fontId="62" fillId="0" borderId="8" xfId="0" applyNumberFormat="1" applyFont="1" applyBorder="1" applyAlignment="1">
      <alignment horizontal="center" vertical="center" wrapText="1"/>
    </xf>
    <xf numFmtId="0" fontId="14" fillId="0" borderId="10" xfId="0" applyFont="1" applyBorder="1" applyAlignment="1">
      <alignment vertical="center" wrapText="1"/>
    </xf>
    <xf numFmtId="49" fontId="14" fillId="0" borderId="10" xfId="0" applyNumberFormat="1" applyFont="1" applyBorder="1" applyAlignment="1">
      <alignment horizontal="center" vertical="center" wrapText="1"/>
    </xf>
    <xf numFmtId="166" fontId="19" fillId="0" borderId="10" xfId="1" applyNumberFormat="1" applyFont="1" applyBorder="1" applyAlignment="1">
      <alignment horizontal="right" vertical="center" wrapText="1"/>
    </xf>
    <xf numFmtId="3" fontId="19" fillId="0" borderId="10" xfId="0" applyNumberFormat="1" applyFont="1" applyBorder="1" applyAlignment="1">
      <alignment horizontal="right" vertical="center" wrapText="1"/>
    </xf>
    <xf numFmtId="164" fontId="19" fillId="0" borderId="10" xfId="0" applyNumberFormat="1" applyFont="1" applyBorder="1" applyAlignment="1">
      <alignment horizontal="center" vertical="center" wrapText="1"/>
    </xf>
    <xf numFmtId="0" fontId="26" fillId="0" borderId="5" xfId="0" applyFont="1" applyFill="1" applyBorder="1" applyAlignment="1">
      <alignment vertical="center" wrapText="1"/>
    </xf>
    <xf numFmtId="0" fontId="14" fillId="0" borderId="7" xfId="0" applyFont="1" applyBorder="1" applyAlignment="1">
      <alignment vertical="center" wrapText="1"/>
    </xf>
    <xf numFmtId="49" fontId="14" fillId="0" borderId="7" xfId="0" applyNumberFormat="1" applyFont="1" applyBorder="1" applyAlignment="1">
      <alignment horizontal="center" vertical="center" wrapText="1"/>
    </xf>
    <xf numFmtId="166" fontId="19" fillId="0" borderId="7" xfId="1" applyNumberFormat="1" applyFont="1" applyBorder="1" applyAlignment="1">
      <alignment horizontal="right" vertical="center" wrapText="1"/>
    </xf>
    <xf numFmtId="164" fontId="19" fillId="0" borderId="7" xfId="0" applyNumberFormat="1" applyFont="1" applyBorder="1" applyAlignment="1">
      <alignment horizontal="center" vertical="center" wrapText="1"/>
    </xf>
    <xf numFmtId="0" fontId="26" fillId="0" borderId="14" xfId="0" applyFont="1" applyFill="1" applyBorder="1" applyAlignment="1">
      <alignment vertical="center" wrapText="1"/>
    </xf>
    <xf numFmtId="49" fontId="26" fillId="0" borderId="14" xfId="0" applyNumberFormat="1" applyFont="1" applyFill="1" applyBorder="1" applyAlignment="1">
      <alignment horizontal="center" vertical="center" wrapText="1"/>
    </xf>
    <xf numFmtId="49" fontId="14" fillId="0" borderId="14" xfId="0" applyNumberFormat="1" applyFont="1" applyBorder="1" applyAlignment="1">
      <alignment horizontal="center" vertical="center" wrapText="1"/>
    </xf>
    <xf numFmtId="166" fontId="36" fillId="0" borderId="14" xfId="1" applyNumberFormat="1" applyFont="1" applyBorder="1" applyAlignment="1">
      <alignment horizontal="center" vertical="center" wrapText="1"/>
    </xf>
    <xf numFmtId="166" fontId="36" fillId="0" borderId="5" xfId="1" applyNumberFormat="1" applyFont="1" applyBorder="1" applyAlignment="1">
      <alignment vertical="center" wrapText="1"/>
    </xf>
    <xf numFmtId="166" fontId="19" fillId="0" borderId="7" xfId="1" applyNumberFormat="1" applyFont="1" applyBorder="1" applyAlignment="1">
      <alignment horizontal="center" vertical="center" wrapText="1"/>
    </xf>
    <xf numFmtId="166" fontId="19" fillId="0" borderId="7" xfId="0" applyNumberFormat="1" applyFont="1" applyBorder="1" applyAlignment="1">
      <alignment horizontal="center" vertical="center" wrapText="1"/>
    </xf>
    <xf numFmtId="165" fontId="19" fillId="0" borderId="10" xfId="1" applyFont="1" applyBorder="1" applyAlignment="1">
      <alignment horizontal="right" vertical="center" wrapText="1"/>
    </xf>
    <xf numFmtId="164" fontId="36" fillId="0" borderId="10" xfId="0" applyNumberFormat="1" applyFont="1" applyBorder="1" applyAlignment="1">
      <alignment horizontal="center" vertical="center" wrapText="1"/>
    </xf>
    <xf numFmtId="49" fontId="14" fillId="0" borderId="5" xfId="0" applyNumberFormat="1" applyFont="1" applyBorder="1" applyAlignment="1">
      <alignment horizontal="center" vertical="center" wrapText="1"/>
    </xf>
    <xf numFmtId="166" fontId="26" fillId="0" borderId="5" xfId="1" applyNumberFormat="1" applyFont="1" applyBorder="1" applyAlignment="1">
      <alignment horizontal="right" vertical="center" wrapText="1"/>
    </xf>
    <xf numFmtId="0" fontId="30" fillId="0" borderId="0" xfId="0" applyFont="1" applyAlignment="1">
      <alignment wrapText="1"/>
    </xf>
    <xf numFmtId="49" fontId="30" fillId="0" borderId="0" xfId="0" applyNumberFormat="1" applyFont="1" applyAlignment="1">
      <alignment horizontal="center"/>
    </xf>
    <xf numFmtId="0" fontId="30" fillId="0" borderId="0" xfId="0" applyNumberFormat="1" applyFont="1" applyAlignment="1">
      <alignment horizontal="left"/>
    </xf>
    <xf numFmtId="37" fontId="26" fillId="0" borderId="0" xfId="0" applyNumberFormat="1" applyFont="1" applyAlignment="1">
      <alignment horizontal="center"/>
    </xf>
    <xf numFmtId="166" fontId="0" fillId="0" borderId="0" xfId="1" applyNumberFormat="1" applyFont="1"/>
    <xf numFmtId="0" fontId="63" fillId="0" borderId="0" xfId="0" applyFont="1" applyFill="1" applyBorder="1" applyAlignment="1">
      <alignment horizontal="center"/>
    </xf>
    <xf numFmtId="0" fontId="6" fillId="0" borderId="0" xfId="0" applyFont="1" applyFill="1" applyBorder="1" applyAlignment="1"/>
    <xf numFmtId="166" fontId="0" fillId="0" borderId="0" xfId="0" applyNumberFormat="1"/>
    <xf numFmtId="3" fontId="15" fillId="0" borderId="0" xfId="0" applyNumberFormat="1" applyFont="1" applyFill="1" applyBorder="1" applyAlignment="1"/>
    <xf numFmtId="0" fontId="30" fillId="0" borderId="0" xfId="0" applyFont="1" applyAlignment="1">
      <alignment horizontal="right"/>
    </xf>
    <xf numFmtId="0" fontId="6" fillId="0" borderId="0" xfId="0" applyFont="1" applyFill="1" applyBorder="1" applyAlignment="1">
      <alignment horizontal="left"/>
    </xf>
    <xf numFmtId="0" fontId="27" fillId="0" borderId="0" xfId="0" applyNumberFormat="1" applyFont="1" applyAlignment="1">
      <alignment horizontal="center"/>
    </xf>
    <xf numFmtId="0" fontId="6" fillId="0" borderId="0" xfId="0" applyFont="1" applyFill="1" applyBorder="1" applyAlignment="1">
      <alignment horizontal="center"/>
    </xf>
    <xf numFmtId="0" fontId="29" fillId="0" borderId="0" xfId="0" applyFont="1" applyFill="1" applyAlignment="1">
      <alignment horizontal="left"/>
    </xf>
    <xf numFmtId="3" fontId="6" fillId="0" borderId="0" xfId="1" applyNumberFormat="1" applyFont="1" applyFill="1" applyBorder="1" applyAlignment="1">
      <alignment horizontal="center"/>
    </xf>
    <xf numFmtId="0" fontId="26" fillId="0" borderId="5" xfId="0" applyFont="1" applyBorder="1" applyAlignment="1">
      <alignment horizontal="center" vertical="center" wrapText="1"/>
    </xf>
    <xf numFmtId="49" fontId="26" fillId="0" borderId="5" xfId="0" applyNumberFormat="1" applyFont="1" applyBorder="1" applyAlignment="1">
      <alignment horizontal="center" vertical="center" wrapText="1"/>
    </xf>
    <xf numFmtId="3" fontId="60" fillId="0" borderId="12" xfId="0" applyNumberFormat="1" applyFont="1" applyFill="1" applyBorder="1" applyAlignment="1" applyProtection="1">
      <alignment horizontal="center" vertical="center" wrapText="1"/>
    </xf>
    <xf numFmtId="3" fontId="60" fillId="0" borderId="13" xfId="0" applyNumberFormat="1" applyFont="1" applyFill="1" applyBorder="1" applyAlignment="1" applyProtection="1">
      <alignment horizontal="center" vertical="center" wrapText="1"/>
    </xf>
    <xf numFmtId="3" fontId="61" fillId="0" borderId="12" xfId="0" applyNumberFormat="1" applyFont="1" applyFill="1" applyBorder="1" applyAlignment="1" applyProtection="1">
      <alignment horizontal="center" vertical="center" wrapText="1"/>
    </xf>
    <xf numFmtId="3" fontId="61" fillId="0" borderId="13" xfId="0" applyNumberFormat="1" applyFont="1" applyFill="1" applyBorder="1" applyAlignment="1" applyProtection="1">
      <alignment horizontal="center" vertical="center" wrapText="1"/>
    </xf>
    <xf numFmtId="0" fontId="41" fillId="0" borderId="0" xfId="0" applyFont="1" applyFill="1" applyAlignment="1" applyProtection="1">
      <alignment horizontal="center"/>
    </xf>
    <xf numFmtId="0" fontId="40" fillId="0" borderId="0" xfId="0" applyFont="1" applyFill="1" applyAlignment="1" applyProtection="1">
      <alignment horizontal="center"/>
    </xf>
    <xf numFmtId="3" fontId="57" fillId="0" borderId="0" xfId="0" applyNumberFormat="1" applyFont="1" applyFill="1" applyAlignment="1" applyProtection="1">
      <alignment horizontal="center"/>
    </xf>
    <xf numFmtId="0" fontId="39" fillId="0" borderId="0" xfId="0" applyFont="1" applyFill="1" applyAlignment="1" applyProtection="1">
      <alignment horizontal="left"/>
    </xf>
    <xf numFmtId="0" fontId="41" fillId="0" borderId="0" xfId="0" applyFont="1" applyFill="1" applyAlignment="1" applyProtection="1">
      <alignment horizontal="left" vertical="center"/>
    </xf>
    <xf numFmtId="3" fontId="14" fillId="0" borderId="0" xfId="1" applyNumberFormat="1" applyFont="1" applyFill="1" applyBorder="1" applyAlignment="1">
      <alignment horizontal="right" vertical="center"/>
    </xf>
    <xf numFmtId="0" fontId="45" fillId="0" borderId="5" xfId="0" applyFont="1" applyFill="1" applyBorder="1" applyAlignment="1" applyProtection="1">
      <alignment horizontal="center" vertical="center" wrapText="1"/>
    </xf>
    <xf numFmtId="3" fontId="45" fillId="0" borderId="5" xfId="0" applyNumberFormat="1" applyFont="1" applyFill="1" applyBorder="1" applyAlignment="1" applyProtection="1">
      <alignment horizontal="center" vertical="center" wrapText="1"/>
    </xf>
    <xf numFmtId="0" fontId="37" fillId="2" borderId="0" xfId="0" applyFont="1" applyFill="1" applyAlignment="1">
      <alignment horizontal="center"/>
    </xf>
    <xf numFmtId="0" fontId="30" fillId="2" borderId="0" xfId="0" applyFont="1" applyFill="1" applyAlignment="1">
      <alignment horizontal="center"/>
    </xf>
    <xf numFmtId="0" fontId="26" fillId="2" borderId="0" xfId="0" applyFont="1" applyFill="1" applyAlignment="1">
      <alignment horizontal="center"/>
    </xf>
    <xf numFmtId="0" fontId="14" fillId="2" borderId="0" xfId="16" applyNumberFormat="1" applyFont="1" applyFill="1" applyAlignment="1">
      <alignment horizontal="left" vertical="top" wrapText="1"/>
    </xf>
    <xf numFmtId="0" fontId="26" fillId="2" borderId="0" xfId="16" applyNumberFormat="1" applyFont="1" applyFill="1" applyAlignment="1">
      <alignment horizontal="left" vertical="center" wrapText="1"/>
    </xf>
    <xf numFmtId="0" fontId="14" fillId="2" borderId="0" xfId="16" applyNumberFormat="1" applyFont="1" applyFill="1" applyAlignment="1">
      <alignment horizontal="left" vertical="center" wrapText="1"/>
    </xf>
    <xf numFmtId="0" fontId="14" fillId="2" borderId="0" xfId="0" applyFont="1" applyFill="1" applyAlignment="1">
      <alignment horizontal="justify" vertical="top" wrapText="1"/>
    </xf>
    <xf numFmtId="0" fontId="14" fillId="2" borderId="0" xfId="0" applyFont="1" applyFill="1" applyAlignment="1">
      <alignment vertical="top" wrapText="1"/>
    </xf>
    <xf numFmtId="0" fontId="31" fillId="2" borderId="0" xfId="18" applyFont="1" applyFill="1" applyAlignment="1">
      <alignment horizontal="right" vertical="center"/>
    </xf>
    <xf numFmtId="0" fontId="31" fillId="2" borderId="0" xfId="18" applyFont="1" applyFill="1" applyAlignment="1">
      <alignment horizontal="center" vertical="center" wrapText="1"/>
    </xf>
    <xf numFmtId="0" fontId="14" fillId="2" borderId="0" xfId="16" applyNumberFormat="1" applyFont="1" applyFill="1" applyBorder="1" applyAlignment="1">
      <alignment horizontal="left" vertical="center" wrapText="1"/>
    </xf>
    <xf numFmtId="0" fontId="14" fillId="2" borderId="0" xfId="19" applyNumberFormat="1" applyFont="1" applyFill="1" applyAlignment="1">
      <alignment horizontal="left" vertical="center" wrapText="1"/>
    </xf>
    <xf numFmtId="0" fontId="14" fillId="0" borderId="0" xfId="16" applyNumberFormat="1" applyFont="1" applyFill="1" applyAlignment="1">
      <alignment horizontal="left" vertical="top" wrapText="1"/>
    </xf>
    <xf numFmtId="0" fontId="26" fillId="2" borderId="0" xfId="0" applyFont="1" applyFill="1" applyAlignment="1">
      <alignment horizontal="left" vertical="center" wrapText="1"/>
    </xf>
    <xf numFmtId="0" fontId="0" fillId="2" borderId="0" xfId="0" applyFill="1" applyAlignment="1">
      <alignment horizontal="left" vertical="center" wrapText="1"/>
    </xf>
    <xf numFmtId="0" fontId="14" fillId="2" borderId="0" xfId="21" applyNumberFormat="1" applyFont="1" applyFill="1" applyBorder="1" applyAlignment="1" applyProtection="1">
      <alignment horizontal="left" vertical="center" wrapText="1"/>
      <protection hidden="1"/>
    </xf>
    <xf numFmtId="0" fontId="33" fillId="2" borderId="0" xfId="21" applyNumberFormat="1" applyFont="1" applyFill="1" applyBorder="1" applyAlignment="1" applyProtection="1">
      <alignment horizontal="left" vertical="center" wrapText="1"/>
      <protection hidden="1"/>
    </xf>
    <xf numFmtId="0" fontId="26" fillId="2" borderId="0" xfId="12" applyFont="1" applyFill="1" applyAlignment="1">
      <alignment horizontal="left" vertical="center" wrapText="1"/>
    </xf>
    <xf numFmtId="0" fontId="14" fillId="2" borderId="0" xfId="21" applyNumberFormat="1" applyFont="1" applyFill="1" applyBorder="1" applyAlignment="1" applyProtection="1">
      <protection hidden="1"/>
    </xf>
    <xf numFmtId="0" fontId="26" fillId="2" borderId="0" xfId="12" applyFont="1" applyFill="1" applyAlignment="1">
      <alignment horizontal="justify" vertical="center" wrapText="1"/>
    </xf>
    <xf numFmtId="0" fontId="14" fillId="2" borderId="0" xfId="21" applyNumberFormat="1" applyFont="1" applyFill="1" applyBorder="1" applyAlignment="1" applyProtection="1">
      <alignment horizontal="left" vertical="top" wrapText="1"/>
      <protection hidden="1"/>
    </xf>
    <xf numFmtId="0" fontId="14" fillId="2" borderId="0" xfId="21" quotePrefix="1" applyNumberFormat="1" applyFont="1" applyFill="1" applyBorder="1" applyAlignment="1" applyProtection="1">
      <alignment horizontal="left" vertical="top" wrapText="1"/>
      <protection hidden="1"/>
    </xf>
    <xf numFmtId="0" fontId="14" fillId="2" borderId="0" xfId="0" applyFont="1" applyFill="1" applyAlignment="1">
      <alignment horizontal="left" vertical="center" wrapText="1"/>
    </xf>
    <xf numFmtId="0" fontId="18" fillId="2" borderId="0" xfId="0" applyFont="1" applyFill="1" applyAlignment="1">
      <alignment horizontal="left" vertical="center" wrapText="1"/>
    </xf>
    <xf numFmtId="0" fontId="14" fillId="2" borderId="0" xfId="0" applyFont="1" applyFill="1" applyAlignment="1">
      <alignment vertical="center" wrapText="1"/>
    </xf>
    <xf numFmtId="0" fontId="26" fillId="2" borderId="0" xfId="21" applyNumberFormat="1" applyFont="1" applyFill="1" applyBorder="1" applyAlignment="1" applyProtection="1">
      <alignment horizontal="left" vertical="center" wrapText="1"/>
      <protection hidden="1"/>
    </xf>
    <xf numFmtId="0" fontId="14" fillId="2" borderId="0" xfId="21" applyNumberFormat="1" applyFont="1" applyFill="1" applyBorder="1" applyAlignment="1" applyProtection="1">
      <alignment horizontal="left" vertical="center"/>
      <protection hidden="1"/>
    </xf>
    <xf numFmtId="0" fontId="26" fillId="2" borderId="0" xfId="21" applyNumberFormat="1" applyFont="1" applyFill="1" applyBorder="1" applyAlignment="1" applyProtection="1">
      <alignment horizontal="left" vertical="center"/>
      <protection hidden="1"/>
    </xf>
    <xf numFmtId="0" fontId="26" fillId="2" borderId="0" xfId="0" applyFont="1" applyFill="1" applyAlignment="1">
      <alignment vertical="center" wrapText="1"/>
    </xf>
    <xf numFmtId="0" fontId="26" fillId="2" borderId="0" xfId="21" applyNumberFormat="1" applyFont="1" applyFill="1" applyBorder="1" applyAlignment="1" applyProtection="1">
      <alignment horizontal="left" vertical="top" wrapText="1"/>
      <protection hidden="1"/>
    </xf>
    <xf numFmtId="0" fontId="28" fillId="2" borderId="0" xfId="0" applyFont="1" applyFill="1" applyAlignment="1">
      <alignment horizontal="center"/>
    </xf>
    <xf numFmtId="0" fontId="29" fillId="2" borderId="0" xfId="0" applyFont="1" applyFill="1" applyAlignment="1">
      <alignment horizontal="left"/>
    </xf>
    <xf numFmtId="0" fontId="9" fillId="2" borderId="0" xfId="0" applyFont="1" applyFill="1" applyBorder="1" applyAlignment="1">
      <alignment horizontal="left"/>
    </xf>
    <xf numFmtId="0" fontId="8" fillId="0" borderId="0" xfId="0" applyFont="1" applyFill="1" applyBorder="1" applyAlignment="1">
      <alignment horizontal="left"/>
    </xf>
    <xf numFmtId="0" fontId="9" fillId="0" borderId="0" xfId="0" applyFont="1" applyFill="1" applyBorder="1" applyAlignment="1">
      <alignment horizontal="left"/>
    </xf>
    <xf numFmtId="0" fontId="9" fillId="0" borderId="0" xfId="0" applyFont="1" applyFill="1" applyBorder="1" applyAlignment="1">
      <alignment horizontal="center"/>
    </xf>
    <xf numFmtId="3" fontId="15" fillId="0" borderId="0" xfId="0" applyNumberFormat="1" applyFont="1" applyFill="1" applyBorder="1" applyAlignment="1">
      <alignment horizontal="center"/>
    </xf>
    <xf numFmtId="165" fontId="5" fillId="0" borderId="1" xfId="1" applyFont="1" applyFill="1" applyBorder="1" applyAlignment="1">
      <alignment horizontal="center" vertical="center"/>
    </xf>
    <xf numFmtId="165" fontId="5" fillId="0" borderId="1" xfId="1" applyFont="1" applyFill="1" applyBorder="1" applyAlignment="1">
      <alignment vertical="center"/>
    </xf>
    <xf numFmtId="165" fontId="5" fillId="0" borderId="0" xfId="1" applyFont="1" applyFill="1" applyBorder="1" applyAlignment="1">
      <alignment horizontal="center" vertical="center"/>
    </xf>
    <xf numFmtId="165" fontId="5" fillId="0" borderId="0" xfId="1" applyFont="1" applyFill="1" applyBorder="1" applyAlignment="1">
      <alignment vertical="center"/>
    </xf>
    <xf numFmtId="165" fontId="6" fillId="0" borderId="0" xfId="1" applyFont="1" applyFill="1" applyBorder="1" applyAlignment="1">
      <alignment horizontal="center" vertical="center"/>
    </xf>
    <xf numFmtId="165" fontId="6" fillId="0" borderId="0" xfId="1" applyFont="1" applyFill="1" applyBorder="1" applyAlignment="1">
      <alignment vertical="center"/>
    </xf>
    <xf numFmtId="165" fontId="7" fillId="0" borderId="0" xfId="1" applyFont="1" applyFill="1" applyBorder="1" applyAlignment="1">
      <alignment vertical="center"/>
    </xf>
    <xf numFmtId="165" fontId="6" fillId="0" borderId="1" xfId="1" applyFont="1" applyFill="1" applyBorder="1" applyAlignment="1">
      <alignment horizontal="center" vertical="center"/>
    </xf>
    <xf numFmtId="165" fontId="6" fillId="0" borderId="0" xfId="1" applyFont="1" applyFill="1" applyBorder="1" applyAlignment="1">
      <alignment horizontal="left" vertical="center"/>
    </xf>
    <xf numFmtId="165" fontId="5" fillId="0" borderId="1" xfId="1" applyFont="1" applyFill="1" applyBorder="1" applyAlignment="1">
      <alignment horizontal="center" vertical="center" wrapText="1"/>
    </xf>
    <xf numFmtId="165" fontId="6" fillId="2" borderId="0" xfId="1" applyFont="1" applyFill="1" applyBorder="1" applyAlignment="1">
      <alignment vertical="center"/>
    </xf>
    <xf numFmtId="166" fontId="5" fillId="0" borderId="0" xfId="0" applyNumberFormat="1" applyFont="1" applyFill="1" applyBorder="1" applyAlignment="1">
      <alignment horizontal="left"/>
    </xf>
    <xf numFmtId="166" fontId="6" fillId="0" borderId="0" xfId="0" applyNumberFormat="1" applyFont="1" applyFill="1" applyBorder="1"/>
    <xf numFmtId="166" fontId="8" fillId="0" borderId="0" xfId="0" applyNumberFormat="1" applyFont="1" applyFill="1" applyBorder="1" applyAlignment="1">
      <alignment horizontal="left"/>
    </xf>
    <xf numFmtId="166" fontId="5" fillId="0" borderId="1" xfId="0" applyNumberFormat="1" applyFont="1" applyFill="1" applyBorder="1" applyAlignment="1">
      <alignment horizontal="center" vertical="center" wrapText="1"/>
    </xf>
    <xf numFmtId="166" fontId="5" fillId="0" borderId="1" xfId="1" applyNumberFormat="1" applyFont="1" applyFill="1" applyBorder="1" applyAlignment="1">
      <alignment horizontal="center" vertical="center"/>
    </xf>
    <xf numFmtId="166" fontId="5" fillId="0" borderId="0" xfId="1" applyNumberFormat="1" applyFont="1" applyFill="1" applyBorder="1" applyAlignment="1">
      <alignment horizontal="center" vertical="center"/>
    </xf>
    <xf numFmtId="166" fontId="6" fillId="0" borderId="0" xfId="1" applyNumberFormat="1" applyFont="1" applyFill="1" applyBorder="1" applyAlignment="1">
      <alignment horizontal="center" vertical="center"/>
    </xf>
    <xf numFmtId="166" fontId="11" fillId="0" borderId="1" xfId="1" applyNumberFormat="1" applyFont="1" applyFill="1" applyBorder="1" applyAlignment="1">
      <alignment horizontal="center" vertical="center"/>
    </xf>
    <xf numFmtId="166" fontId="5" fillId="0" borderId="1" xfId="1" applyNumberFormat="1" applyFont="1" applyFill="1" applyBorder="1" applyAlignment="1">
      <alignment horizontal="center" vertical="center" wrapText="1"/>
    </xf>
    <xf numFmtId="166" fontId="6" fillId="0" borderId="0" xfId="0" applyNumberFormat="1" applyFont="1" applyFill="1" applyBorder="1" applyAlignment="1">
      <alignment horizontal="center"/>
    </xf>
    <xf numFmtId="166" fontId="12" fillId="0" borderId="0" xfId="0" applyNumberFormat="1" applyFont="1" applyFill="1" applyBorder="1" applyAlignment="1">
      <alignment horizontal="center"/>
    </xf>
    <xf numFmtId="166" fontId="15" fillId="0" borderId="0" xfId="0" applyNumberFormat="1" applyFont="1" applyFill="1" applyBorder="1"/>
    <xf numFmtId="166" fontId="12" fillId="0" borderId="0" xfId="0" applyNumberFormat="1" applyFont="1" applyFill="1" applyBorder="1"/>
  </cellXfs>
  <cellStyles count="28">
    <cellStyle name="Comma" xfId="1" builtinId="3"/>
    <cellStyle name="Comma [0] 2" xfId="2"/>
    <cellStyle name="Comma [0] 3" xfId="3"/>
    <cellStyle name="Comma [0] 4" xfId="26"/>
    <cellStyle name="Comma [0]_Worksheet in B2310 FS2009" xfId="4"/>
    <cellStyle name="Comma 2" xfId="5"/>
    <cellStyle name="Comma 3" xfId="6"/>
    <cellStyle name="Comma 4" xfId="7"/>
    <cellStyle name="Comma_Worksheet in B2310 FS2009" xfId="8"/>
    <cellStyle name="Normal" xfId="0" builtinId="0"/>
    <cellStyle name="Normal 2" xfId="9"/>
    <cellStyle name="Normal 3" xfId="10"/>
    <cellStyle name="Normal 4" xfId="11"/>
    <cellStyle name="Normal 45" xfId="12"/>
    <cellStyle name="Normal 5" xfId="13"/>
    <cellStyle name="Normal 6" xfId="14"/>
    <cellStyle name="Normal_Ban Draff chinh" xfId="15"/>
    <cellStyle name="Normal_Bao cao tai chinh 280405" xfId="16"/>
    <cellStyle name="Normal_ctvp" xfId="17"/>
    <cellStyle name="Normal_SHEET" xfId="18"/>
    <cellStyle name="Normal_Thuyet minh" xfId="19"/>
    <cellStyle name="Normal_Thuyet minh BCTC" xfId="20"/>
    <cellStyle name="Normal_Tong hop bao cao (blank) (version 1)" xfId="21"/>
    <cellStyle name="Normal_Worksheet in  US Financial Statements Ref. Workbook - Single Co" xfId="22"/>
    <cellStyle name="Percent 2" xfId="23"/>
    <cellStyle name="Percent 3" xfId="24"/>
    <cellStyle name="Percent 4" xfId="27"/>
    <cellStyle name="Style 1" xfId="25"/>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externalLink" Target="externalLinks/externalLink7.xml"/><Relationship Id="rId5" Type="http://schemas.openxmlformats.org/officeDocument/2006/relationships/externalLink" Target="externalLinks/externalLink1.xml"/><Relationship Id="rId15" Type="http://schemas.openxmlformats.org/officeDocument/2006/relationships/calcChain" Target="calcChain.xml"/><Relationship Id="rId10"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7</xdr:col>
      <xdr:colOff>1000125</xdr:colOff>
      <xdr:row>1</xdr:row>
      <xdr:rowOff>133350</xdr:rowOff>
    </xdr:from>
    <xdr:to>
      <xdr:col>8</xdr:col>
      <xdr:colOff>0</xdr:colOff>
      <xdr:row>9</xdr:row>
      <xdr:rowOff>0</xdr:rowOff>
    </xdr:to>
    <xdr:sp macro="" textlink="">
      <xdr:nvSpPr>
        <xdr:cNvPr id="2" name="Text Box 1"/>
        <xdr:cNvSpPr txBox="1">
          <a:spLocks noChangeArrowheads="1"/>
        </xdr:cNvSpPr>
      </xdr:nvSpPr>
      <xdr:spPr bwMode="auto">
        <a:xfrm>
          <a:off x="7762875" y="333375"/>
          <a:ext cx="0" cy="1885950"/>
        </a:xfrm>
        <a:prstGeom prst="rect">
          <a:avLst/>
        </a:prstGeom>
        <a:solidFill>
          <a:srgbClr val="FFFFFF"/>
        </a:solidFill>
        <a:ln w="9525">
          <a:solidFill>
            <a:srgbClr val="FFFFFF"/>
          </a:solidFill>
          <a:miter lim="800000"/>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0</xdr:colOff>
      <xdr:row>4</xdr:row>
      <xdr:rowOff>0</xdr:rowOff>
    </xdr:from>
    <xdr:to>
      <xdr:col>10</xdr:col>
      <xdr:colOff>0</xdr:colOff>
      <xdr:row>7</xdr:row>
      <xdr:rowOff>0</xdr:rowOff>
    </xdr:to>
    <xdr:sp macro="" textlink="">
      <xdr:nvSpPr>
        <xdr:cNvPr id="2" name="Text Box 1"/>
        <xdr:cNvSpPr txBox="1">
          <a:spLocks noChangeArrowheads="1"/>
        </xdr:cNvSpPr>
      </xdr:nvSpPr>
      <xdr:spPr bwMode="auto">
        <a:xfrm>
          <a:off x="7677150" y="876300"/>
          <a:ext cx="0" cy="695325"/>
        </a:xfrm>
        <a:prstGeom prst="rect">
          <a:avLst/>
        </a:prstGeom>
        <a:solidFill>
          <a:srgbClr val="FFFFFF"/>
        </a:solidFill>
        <a:ln w="9525">
          <a:solidFill>
            <a:srgbClr val="FFFFFF"/>
          </a:solidFill>
          <a:miter lim="800000"/>
          <a:headEnd/>
          <a:tailEnd/>
        </a:ln>
      </xdr:spPr>
      <xdr:txBody>
        <a:bodyPr vertOverflow="clip" wrap="square" lIns="27432" tIns="32004" rIns="27432" bIns="0" anchor="t" upright="1"/>
        <a:lstStyle/>
        <a:p>
          <a:pPr algn="ctr" rtl="0">
            <a:defRPr sz="1000"/>
          </a:pPr>
          <a:r>
            <a:rPr lang="en-US" sz="900" b="1" i="0" u="none" strike="noStrike" baseline="0">
              <a:solidFill>
                <a:srgbClr val="000000"/>
              </a:solidFill>
              <a:latin typeface="VNI-Times"/>
            </a:rPr>
            <a:t>Maãu soá B 03 - DN</a:t>
          </a:r>
        </a:p>
        <a:p>
          <a:pPr algn="ctr" rtl="0">
            <a:defRPr sz="1000"/>
          </a:pPr>
          <a:r>
            <a:rPr lang="en-US" sz="900" b="1" i="0" u="none" strike="noStrike" baseline="0">
              <a:solidFill>
                <a:srgbClr val="000000"/>
              </a:solidFill>
              <a:latin typeface="VNI-Times"/>
            </a:rPr>
            <a:t>(Ban haønh theo QÑ soá 15/2006/QÑ-BTC ngaøy 20/03/2006 cuûa Boä Tröôûng BTC)</a:t>
          </a:r>
        </a:p>
      </xdr:txBody>
    </xdr:sp>
    <xdr:clientData/>
  </xdr:twoCellAnchor>
  <xdr:twoCellAnchor>
    <xdr:from>
      <xdr:col>10</xdr:col>
      <xdr:colOff>0</xdr:colOff>
      <xdr:row>4</xdr:row>
      <xdr:rowOff>0</xdr:rowOff>
    </xdr:from>
    <xdr:to>
      <xdr:col>10</xdr:col>
      <xdr:colOff>0</xdr:colOff>
      <xdr:row>7</xdr:row>
      <xdr:rowOff>0</xdr:rowOff>
    </xdr:to>
    <xdr:sp macro="" textlink="">
      <xdr:nvSpPr>
        <xdr:cNvPr id="3" name="Text Box 2"/>
        <xdr:cNvSpPr txBox="1">
          <a:spLocks noChangeArrowheads="1"/>
        </xdr:cNvSpPr>
      </xdr:nvSpPr>
      <xdr:spPr bwMode="auto">
        <a:xfrm>
          <a:off x="7677150" y="876300"/>
          <a:ext cx="0" cy="695325"/>
        </a:xfrm>
        <a:prstGeom prst="rect">
          <a:avLst/>
        </a:prstGeom>
        <a:solidFill>
          <a:srgbClr val="FFFFFF"/>
        </a:solidFill>
        <a:ln w="9525">
          <a:solidFill>
            <a:srgbClr val="FFFFFF"/>
          </a:solidFill>
          <a:miter lim="800000"/>
          <a:headEnd/>
          <a:tailEnd/>
        </a:ln>
      </xdr:spPr>
      <xdr:txBody>
        <a:bodyPr vertOverflow="clip" wrap="square" lIns="27432" tIns="32004" rIns="27432" bIns="0" anchor="t" upright="1"/>
        <a:lstStyle/>
        <a:p>
          <a:pPr algn="ctr" rtl="0">
            <a:defRPr sz="1000"/>
          </a:pPr>
          <a:r>
            <a:rPr lang="en-US" sz="900" b="1" i="0" u="none" strike="noStrike" baseline="0">
              <a:solidFill>
                <a:srgbClr val="000000"/>
              </a:solidFill>
              <a:latin typeface="VNI-Times"/>
            </a:rPr>
            <a:t>Maãu soá B 03 - DN</a:t>
          </a:r>
        </a:p>
        <a:p>
          <a:pPr algn="ctr" rtl="0">
            <a:defRPr sz="1000"/>
          </a:pPr>
          <a:r>
            <a:rPr lang="en-US" sz="900" b="1" i="0" u="none" strike="noStrike" baseline="0">
              <a:solidFill>
                <a:srgbClr val="000000"/>
              </a:solidFill>
              <a:latin typeface="VNI-Times"/>
            </a:rPr>
            <a:t>(Ban haønh theo QÑ soá 15/2006/QÑ-BTC ngaøy 20/03/2006 cuûa Boä Tröôûng BTC)</a:t>
          </a:r>
        </a:p>
      </xdr:txBody>
    </xdr:sp>
    <xdr:clientData/>
  </xdr:twoCellAnchor>
  <xdr:twoCellAnchor>
    <xdr:from>
      <xdr:col>10</xdr:col>
      <xdr:colOff>0</xdr:colOff>
      <xdr:row>4</xdr:row>
      <xdr:rowOff>0</xdr:rowOff>
    </xdr:from>
    <xdr:to>
      <xdr:col>10</xdr:col>
      <xdr:colOff>0</xdr:colOff>
      <xdr:row>7</xdr:row>
      <xdr:rowOff>0</xdr:rowOff>
    </xdr:to>
    <xdr:sp macro="" textlink="">
      <xdr:nvSpPr>
        <xdr:cNvPr id="4" name="Text Box 3"/>
        <xdr:cNvSpPr txBox="1">
          <a:spLocks noChangeArrowheads="1"/>
        </xdr:cNvSpPr>
      </xdr:nvSpPr>
      <xdr:spPr bwMode="auto">
        <a:xfrm>
          <a:off x="7677150" y="876300"/>
          <a:ext cx="0" cy="695325"/>
        </a:xfrm>
        <a:prstGeom prst="rect">
          <a:avLst/>
        </a:prstGeom>
        <a:solidFill>
          <a:srgbClr val="FFFFFF"/>
        </a:solidFill>
        <a:ln w="9525">
          <a:solidFill>
            <a:srgbClr val="FFFFFF"/>
          </a:solidFill>
          <a:miter lim="800000"/>
          <a:headEnd/>
          <a:tailEnd/>
        </a:ln>
      </xdr:spPr>
      <xdr:txBody>
        <a:bodyPr vertOverflow="clip" wrap="square" lIns="27432" tIns="32004" rIns="27432" bIns="0" anchor="t" upright="1"/>
        <a:lstStyle/>
        <a:p>
          <a:pPr algn="ctr" rtl="0">
            <a:defRPr sz="1000"/>
          </a:pPr>
          <a:r>
            <a:rPr lang="en-US" sz="900" b="1" i="0" u="none" strike="noStrike" baseline="0">
              <a:solidFill>
                <a:srgbClr val="000000"/>
              </a:solidFill>
              <a:latin typeface="VNI-Times"/>
            </a:rPr>
            <a:t>Maãu soá B 03 - DN</a:t>
          </a:r>
        </a:p>
        <a:p>
          <a:pPr algn="ctr" rtl="0">
            <a:defRPr sz="1000"/>
          </a:pPr>
          <a:r>
            <a:rPr lang="en-US" sz="900" b="1" i="0" u="none" strike="noStrike" baseline="0">
              <a:solidFill>
                <a:srgbClr val="000000"/>
              </a:solidFill>
              <a:latin typeface="VNI-Times"/>
            </a:rPr>
            <a:t>(Ban haønh theo QÑ soá 15/2006/QÑ-BTC ngaøy 20/03/2006 cuûa Boä Tröôûng BTC)</a:t>
          </a:r>
        </a:p>
      </xdr:txBody>
    </xdr:sp>
    <xdr:clientData/>
  </xdr:twoCellAnchor>
  <xdr:twoCellAnchor>
    <xdr:from>
      <xdr:col>10</xdr:col>
      <xdr:colOff>0</xdr:colOff>
      <xdr:row>4</xdr:row>
      <xdr:rowOff>0</xdr:rowOff>
    </xdr:from>
    <xdr:to>
      <xdr:col>10</xdr:col>
      <xdr:colOff>0</xdr:colOff>
      <xdr:row>7</xdr:row>
      <xdr:rowOff>0</xdr:rowOff>
    </xdr:to>
    <xdr:sp macro="" textlink="">
      <xdr:nvSpPr>
        <xdr:cNvPr id="5" name="Text Box 4"/>
        <xdr:cNvSpPr txBox="1">
          <a:spLocks noChangeArrowheads="1"/>
        </xdr:cNvSpPr>
      </xdr:nvSpPr>
      <xdr:spPr bwMode="auto">
        <a:xfrm>
          <a:off x="7677150" y="876300"/>
          <a:ext cx="0" cy="695325"/>
        </a:xfrm>
        <a:prstGeom prst="rect">
          <a:avLst/>
        </a:prstGeom>
        <a:solidFill>
          <a:srgbClr val="FFFFFF"/>
        </a:solidFill>
        <a:ln w="9525">
          <a:solidFill>
            <a:srgbClr val="FFFFFF"/>
          </a:solidFill>
          <a:miter lim="800000"/>
          <a:headEnd/>
          <a:tailEnd/>
        </a:ln>
      </xdr:spPr>
      <xdr:txBody>
        <a:bodyPr vertOverflow="clip" wrap="square" lIns="27432" tIns="32004" rIns="27432" bIns="0" anchor="t" upright="1"/>
        <a:lstStyle/>
        <a:p>
          <a:pPr algn="ctr" rtl="0">
            <a:defRPr sz="1000"/>
          </a:pPr>
          <a:r>
            <a:rPr lang="en-US" sz="900" b="1" i="0" u="none" strike="noStrike" baseline="0">
              <a:solidFill>
                <a:srgbClr val="000000"/>
              </a:solidFill>
              <a:latin typeface="VNI-Times"/>
            </a:rPr>
            <a:t>Maãu soá B 03 - DN</a:t>
          </a:r>
        </a:p>
        <a:p>
          <a:pPr algn="ctr" rtl="0">
            <a:defRPr sz="1000"/>
          </a:pPr>
          <a:r>
            <a:rPr lang="en-US" sz="900" b="1" i="0" u="none" strike="noStrike" baseline="0">
              <a:solidFill>
                <a:srgbClr val="000000"/>
              </a:solidFill>
              <a:latin typeface="VNI-Times"/>
            </a:rPr>
            <a:t>(Ban haønh theo QÑ soá 15/2006/QÑ-BTC ngaøy 20/03/2006 cuûa Boä Tröôûng BTC)</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0</xdr:colOff>
      <xdr:row>0</xdr:row>
      <xdr:rowOff>38100</xdr:rowOff>
    </xdr:from>
    <xdr:to>
      <xdr:col>4</xdr:col>
      <xdr:colOff>0</xdr:colOff>
      <xdr:row>2</xdr:row>
      <xdr:rowOff>106680</xdr:rowOff>
    </xdr:to>
    <xdr:sp macro="" textlink="">
      <xdr:nvSpPr>
        <xdr:cNvPr id="2" name="Text Box 1"/>
        <xdr:cNvSpPr txBox="1">
          <a:spLocks noChangeArrowheads="1"/>
        </xdr:cNvSpPr>
      </xdr:nvSpPr>
      <xdr:spPr bwMode="auto">
        <a:xfrm>
          <a:off x="5581650" y="38100"/>
          <a:ext cx="0" cy="430530"/>
        </a:xfrm>
        <a:prstGeom prst="rect">
          <a:avLst/>
        </a:prstGeom>
        <a:solidFill>
          <a:srgbClr val="FFFFFF"/>
        </a:solidFill>
        <a:ln w="9525">
          <a:solidFill>
            <a:srgbClr val="FFFFFF"/>
          </a:solidFill>
          <a:miter lim="800000"/>
          <a:headEnd/>
          <a:tailEnd/>
        </a:ln>
      </xdr:spPr>
      <xdr:txBody>
        <a:bodyPr vertOverflow="clip" wrap="square" lIns="27432" tIns="32004" rIns="27432" bIns="0" anchor="t" upright="1"/>
        <a:lstStyle/>
        <a:p>
          <a:pPr algn="ctr" rtl="0">
            <a:defRPr sz="1000"/>
          </a:pPr>
          <a:r>
            <a:rPr lang="en-US" sz="900" b="1" i="0" u="none" strike="noStrike" baseline="0">
              <a:solidFill>
                <a:srgbClr val="000000"/>
              </a:solidFill>
              <a:latin typeface="VNI-Times"/>
            </a:rPr>
            <a:t>Maãu soá B 01 - DN</a:t>
          </a:r>
          <a:endParaRPr lang="en-US" sz="800" b="0" i="0" u="none" strike="noStrike" baseline="0">
            <a:solidFill>
              <a:srgbClr val="000000"/>
            </a:solidFill>
            <a:latin typeface="VNI-Times"/>
          </a:endParaRPr>
        </a:p>
        <a:p>
          <a:pPr algn="ctr" rtl="0">
            <a:defRPr sz="1000"/>
          </a:pPr>
          <a:r>
            <a:rPr lang="en-US" sz="800" b="0" i="0" u="none" strike="noStrike" baseline="0">
              <a:solidFill>
                <a:srgbClr val="000000"/>
              </a:solidFill>
              <a:latin typeface="VNI-Times"/>
            </a:rPr>
            <a:t>Ban haønh theo QÑ soá 15/2006/QÑ-BTC Ngaøy 20/03/2006 cuûa BTC</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NGA\BC%20KIEM%20TOAN%20+%20UBCKNN\BC%202013\Qui%202\Toan%20DaiHung%2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HP/AppData/Local/Microsoft/Windows/Temporary%20Internet%20Files/Content.IE5/HH0HXRNV/QUY%20I.13(16.0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NGA\BC%20KIEM%20TOAN%20+%20UBCKNN\BC%202013\Qui%202\HPH\DHHPH-BCTC%20QUY1.2013.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QUY%20II%20-2013(20.7)-sua.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D:\NGA\BC%20KIEM%20TOAN%20+%20UBCKNN\BC%202013\Qui%202\HPH\DHHPH-BCTC%20Q2.2013.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D:\NGA\BC%20KIEM%20TOAN%20+%20UBCKNN\BC2012\Quy%20IV\HPH\DHHPH-BCTC%202012-d.c%20sau%20khi%20kiem%20toan.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D:\NGA\BC%20KIEM%20TOAN%20+%20UBCKNN\BC2012\Quy%20IV\BDUONG\Quy%20IV%20-%202012%20(18.1).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PS.BD"/>
      <sheetName val="PS.QN"/>
      <sheetName val="PS.HCM"/>
      <sheetName val="PS.HN"/>
      <sheetName val="PS.HP"/>
      <sheetName val="BCD KETOAN"/>
      <sheetName val="TMBCTC"/>
      <sheetName val="LCTT-PPGT"/>
      <sheetName val="BCKQKD"/>
      <sheetName val="BCD TK"/>
    </sheetNames>
    <sheetDataSet>
      <sheetData sheetId="0">
        <row r="124">
          <cell r="E124">
            <v>49169571.839000002</v>
          </cell>
        </row>
        <row r="127">
          <cell r="E127">
            <v>723182237.01905668</v>
          </cell>
        </row>
      </sheetData>
      <sheetData sheetId="1"/>
      <sheetData sheetId="2">
        <row r="106">
          <cell r="E106">
            <v>1741368741.6748071</v>
          </cell>
        </row>
      </sheetData>
      <sheetData sheetId="3">
        <row r="115">
          <cell r="G115">
            <v>79819876</v>
          </cell>
        </row>
        <row r="117">
          <cell r="G117">
            <v>32575758</v>
          </cell>
        </row>
      </sheetData>
      <sheetData sheetId="4">
        <row r="126">
          <cell r="F126">
            <v>238234606</v>
          </cell>
        </row>
      </sheetData>
      <sheetData sheetId="5">
        <row r="18">
          <cell r="E18">
            <v>10491100216</v>
          </cell>
        </row>
        <row r="19">
          <cell r="E19">
            <v>721105237</v>
          </cell>
        </row>
        <row r="21">
          <cell r="E21">
            <v>20082579929</v>
          </cell>
        </row>
        <row r="78">
          <cell r="D78">
            <v>1498869519.5707257</v>
          </cell>
          <cell r="E78">
            <v>1451755335</v>
          </cell>
        </row>
        <row r="79">
          <cell r="D79">
            <v>180000000</v>
          </cell>
        </row>
      </sheetData>
      <sheetData sheetId="6"/>
      <sheetData sheetId="7"/>
      <sheetData sheetId="8">
        <row r="14">
          <cell r="D14">
            <v>4508416488</v>
          </cell>
        </row>
        <row r="15">
          <cell r="D15">
            <v>3150835723.5328636</v>
          </cell>
        </row>
        <row r="17">
          <cell r="D17">
            <v>1034725</v>
          </cell>
        </row>
        <row r="18">
          <cell r="D18">
            <v>1034725</v>
          </cell>
        </row>
        <row r="20">
          <cell r="D20">
            <v>128030090</v>
          </cell>
        </row>
        <row r="21">
          <cell r="D21">
            <v>221742686</v>
          </cell>
        </row>
        <row r="22">
          <cell r="D22">
            <v>1216157706.9851398</v>
          </cell>
        </row>
        <row r="24">
          <cell r="D24">
            <v>710000000</v>
          </cell>
        </row>
        <row r="25">
          <cell r="D25">
            <v>649560763</v>
          </cell>
        </row>
        <row r="27">
          <cell r="D27">
            <v>-146875756.51800346</v>
          </cell>
        </row>
      </sheetData>
      <sheetData sheetId="9">
        <row r="9">
          <cell r="D9">
            <v>2488539205</v>
          </cell>
          <cell r="H9">
            <v>2644910769.3798676</v>
          </cell>
        </row>
        <row r="10">
          <cell r="D10">
            <v>278604158</v>
          </cell>
          <cell r="H10">
            <v>189227854</v>
          </cell>
        </row>
        <row r="11">
          <cell r="H11">
            <v>5000000</v>
          </cell>
        </row>
        <row r="12">
          <cell r="D12">
            <v>10491100216</v>
          </cell>
          <cell r="H12">
            <v>7885986650.6000004</v>
          </cell>
        </row>
        <row r="15">
          <cell r="D15">
            <v>20082579929</v>
          </cell>
          <cell r="H15">
            <v>20043338591</v>
          </cell>
        </row>
        <row r="16">
          <cell r="D16">
            <v>0</v>
          </cell>
          <cell r="H16">
            <v>310000000</v>
          </cell>
        </row>
        <row r="17">
          <cell r="D17">
            <v>51891649</v>
          </cell>
          <cell r="H17">
            <v>92358761.25</v>
          </cell>
        </row>
        <row r="19">
          <cell r="D19">
            <v>32727273</v>
          </cell>
          <cell r="H19">
            <v>0</v>
          </cell>
        </row>
        <row r="20">
          <cell r="D20">
            <v>819079924</v>
          </cell>
          <cell r="H20">
            <v>557555998.11544037</v>
          </cell>
        </row>
        <row r="21">
          <cell r="D21">
            <v>1680000</v>
          </cell>
          <cell r="H21">
            <v>0</v>
          </cell>
        </row>
        <row r="22">
          <cell r="D22">
            <v>0</v>
          </cell>
          <cell r="H22">
            <v>0.99008166790008545</v>
          </cell>
        </row>
        <row r="23">
          <cell r="D23">
            <v>716394168</v>
          </cell>
          <cell r="H23">
            <v>348464222.43697798</v>
          </cell>
        </row>
        <row r="24">
          <cell r="D24">
            <v>7628404049</v>
          </cell>
          <cell r="H24">
            <v>8030325697.9128923</v>
          </cell>
        </row>
        <row r="26">
          <cell r="F26">
            <v>0</v>
          </cell>
          <cell r="G26">
            <v>0</v>
          </cell>
        </row>
        <row r="27">
          <cell r="F27">
            <v>0</v>
          </cell>
          <cell r="G27">
            <v>2796825</v>
          </cell>
        </row>
        <row r="28">
          <cell r="F28">
            <v>20569000</v>
          </cell>
          <cell r="G28">
            <v>766653636</v>
          </cell>
        </row>
        <row r="29">
          <cell r="F29">
            <v>0</v>
          </cell>
          <cell r="G29">
            <v>0</v>
          </cell>
        </row>
        <row r="30">
          <cell r="F30">
            <v>0</v>
          </cell>
          <cell r="G30">
            <v>29326203</v>
          </cell>
        </row>
        <row r="31">
          <cell r="D31">
            <v>2021792825</v>
          </cell>
          <cell r="F31">
            <v>0</v>
          </cell>
          <cell r="G31">
            <v>50544820.625</v>
          </cell>
        </row>
        <row r="33">
          <cell r="G33">
            <v>519975554.8210324</v>
          </cell>
        </row>
        <row r="34">
          <cell r="F34">
            <v>0</v>
          </cell>
          <cell r="G34">
            <v>57487074</v>
          </cell>
        </row>
        <row r="35">
          <cell r="F35">
            <v>0</v>
          </cell>
          <cell r="G35">
            <v>3536931</v>
          </cell>
        </row>
        <row r="36">
          <cell r="F36">
            <v>72439773</v>
          </cell>
          <cell r="G36">
            <v>179946688.90000001</v>
          </cell>
        </row>
        <row r="37">
          <cell r="F37">
            <v>0</v>
          </cell>
          <cell r="G37">
            <v>0</v>
          </cell>
        </row>
        <row r="38">
          <cell r="F38">
            <v>0</v>
          </cell>
          <cell r="G38">
            <v>279004860.92103243</v>
          </cell>
        </row>
        <row r="39">
          <cell r="E39">
            <v>320117197</v>
          </cell>
          <cell r="F39">
            <v>0</v>
          </cell>
          <cell r="G39">
            <v>0</v>
          </cell>
        </row>
        <row r="41">
          <cell r="D41">
            <v>1035877797</v>
          </cell>
          <cell r="H41">
            <v>1036205070</v>
          </cell>
        </row>
        <row r="42">
          <cell r="D42">
            <v>10372875074</v>
          </cell>
          <cell r="H42">
            <v>10174972980.444445</v>
          </cell>
        </row>
        <row r="43">
          <cell r="D43">
            <v>233500000</v>
          </cell>
          <cell r="H43">
            <v>233500000</v>
          </cell>
        </row>
        <row r="44">
          <cell r="E44">
            <v>1290000000</v>
          </cell>
          <cell r="I44">
            <v>1290000000</v>
          </cell>
        </row>
        <row r="45">
          <cell r="E45">
            <v>1919592995</v>
          </cell>
          <cell r="I45">
            <v>843654869</v>
          </cell>
        </row>
        <row r="46">
          <cell r="E46">
            <v>8956052124</v>
          </cell>
          <cell r="I46">
            <v>5666210074</v>
          </cell>
        </row>
        <row r="47">
          <cell r="E47">
            <v>485289000</v>
          </cell>
          <cell r="I47">
            <v>103607000</v>
          </cell>
        </row>
        <row r="48">
          <cell r="H48">
            <v>519423637</v>
          </cell>
        </row>
        <row r="50">
          <cell r="E50">
            <v>1011914782</v>
          </cell>
          <cell r="I50">
            <v>1270878828.4000001</v>
          </cell>
        </row>
        <row r="53">
          <cell r="E53">
            <v>2062914389</v>
          </cell>
          <cell r="I53">
            <v>1919150411</v>
          </cell>
        </row>
        <row r="54">
          <cell r="E54">
            <v>450288634</v>
          </cell>
          <cell r="I54">
            <v>474525360.59182692</v>
          </cell>
        </row>
        <row r="55">
          <cell r="E55">
            <v>0</v>
          </cell>
          <cell r="I55">
            <v>0</v>
          </cell>
        </row>
        <row r="57">
          <cell r="E57">
            <v>279773174</v>
          </cell>
          <cell r="I57">
            <v>145309271.82650304</v>
          </cell>
        </row>
        <row r="58">
          <cell r="E58">
            <v>96396908</v>
          </cell>
          <cell r="I58">
            <v>96396908</v>
          </cell>
        </row>
        <row r="60">
          <cell r="E60">
            <v>2354750794</v>
          </cell>
          <cell r="I60">
            <v>2285328530.8400002</v>
          </cell>
        </row>
        <row r="61">
          <cell r="E61">
            <v>19225146</v>
          </cell>
          <cell r="I61">
            <v>25693146</v>
          </cell>
        </row>
        <row r="62">
          <cell r="E62">
            <v>152055584</v>
          </cell>
          <cell r="I62">
            <v>229378262.68000001</v>
          </cell>
        </row>
        <row r="63">
          <cell r="I63">
            <v>12939427.120000001</v>
          </cell>
        </row>
        <row r="64">
          <cell r="E64">
            <v>11735374</v>
          </cell>
          <cell r="I64">
            <v>4782080.0399999991</v>
          </cell>
        </row>
        <row r="65">
          <cell r="E65">
            <v>2156794490</v>
          </cell>
          <cell r="I65">
            <v>1999135824</v>
          </cell>
        </row>
        <row r="66">
          <cell r="E66">
            <v>14940200</v>
          </cell>
          <cell r="I66">
            <v>13399791</v>
          </cell>
        </row>
        <row r="68">
          <cell r="E68">
            <v>931950150</v>
          </cell>
          <cell r="I68">
            <v>848622150</v>
          </cell>
        </row>
        <row r="80">
          <cell r="F80">
            <v>0</v>
          </cell>
        </row>
        <row r="81">
          <cell r="F81">
            <v>404500000</v>
          </cell>
        </row>
        <row r="83">
          <cell r="F83">
            <v>1235514258</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DMKH"/>
      <sheetName val="NKC"/>
      <sheetName val="SPS"/>
      <sheetName val="KQ"/>
      <sheetName val="CDKT"/>
      <sheetName val="131"/>
      <sheetName val="3386"/>
      <sheetName val="331"/>
      <sheetName val="00000000"/>
      <sheetName val="XL4Poppy"/>
      <sheetName val="thuyet minh ct"/>
      <sheetName val="LCTT"/>
    </sheetNames>
    <sheetDataSet>
      <sheetData sheetId="0"/>
      <sheetData sheetId="1"/>
      <sheetData sheetId="2"/>
      <sheetData sheetId="3"/>
      <sheetData sheetId="4"/>
      <sheetData sheetId="5"/>
      <sheetData sheetId="6"/>
      <sheetData sheetId="7"/>
      <sheetData sheetId="8"/>
      <sheetData sheetId="9"/>
      <sheetData sheetId="10"/>
      <sheetData sheetId="11">
        <row r="32">
          <cell r="E32">
            <v>0</v>
          </cell>
        </row>
      </sheetData>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NKC Q1.13"/>
      <sheetName val="CDPS"/>
      <sheetName val="PSTH"/>
      <sheetName val="CDKT"/>
      <sheetName val="KD Q1.13"/>
      <sheetName val="LCTTGT-chinh"/>
      <sheetName val="LCTTGT-chinh (2)"/>
      <sheetName val="LCTT-GT-cu"/>
      <sheetName val="LCTT-TT"/>
      <sheetName val="LCTT-GT"/>
    </sheetNames>
    <sheetDataSet>
      <sheetData sheetId="0"/>
      <sheetData sheetId="1"/>
      <sheetData sheetId="2" refreshError="1"/>
      <sheetData sheetId="3"/>
      <sheetData sheetId="4"/>
      <sheetData sheetId="5" refreshError="1"/>
      <sheetData sheetId="6" refreshError="1"/>
      <sheetData sheetId="7" refreshError="1"/>
      <sheetData sheetId="8" refreshError="1"/>
      <sheetData sheetId="9"/>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DMKH"/>
      <sheetName val="NKC"/>
      <sheetName val="sps QUY 2"/>
      <sheetName val="XXXXXXXX"/>
      <sheetName val="00000000"/>
      <sheetName val="10000000"/>
      <sheetName val="20000000"/>
      <sheetName val="30000000"/>
      <sheetName val="40000000"/>
      <sheetName val="131"/>
      <sheetName val="331"/>
      <sheetName val="3386"/>
      <sheetName val="KQKD"/>
      <sheetName val="CDKT"/>
      <sheetName val="T.MINH quý 2"/>
      <sheetName val="LCT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ow r="37">
          <cell r="E37">
            <v>613854</v>
          </cell>
        </row>
        <row r="43">
          <cell r="E43">
            <v>-273692580</v>
          </cell>
        </row>
      </sheetData>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NKC Q2.13"/>
      <sheetName val="TKPS Q2.13"/>
      <sheetName val="CDKT"/>
      <sheetName val="KQKQ"/>
      <sheetName val="LCTT"/>
      <sheetName val="TMBCTC"/>
      <sheetName val="GDICH LQUAN"/>
    </sheetNames>
    <sheetDataSet>
      <sheetData sheetId="0" refreshError="1"/>
      <sheetData sheetId="1">
        <row r="146">
          <cell r="F146">
            <v>9826239738.4048653</v>
          </cell>
        </row>
      </sheetData>
      <sheetData sheetId="2" refreshError="1"/>
      <sheetData sheetId="3" refreshError="1"/>
      <sheetData sheetId="4">
        <row r="41">
          <cell r="E41">
            <v>300000000</v>
          </cell>
        </row>
        <row r="42">
          <cell r="E42">
            <v>-270826000</v>
          </cell>
        </row>
      </sheetData>
      <sheetData sheetId="5" refreshError="1"/>
      <sheetData sheetId="6"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NK 2012"/>
      <sheetName val="TK 2012"/>
      <sheetName val="CDKT 2012"/>
      <sheetName val="KDTH Q3.12"/>
      <sheetName val="LCTT - GT 2012"/>
      <sheetName val="TMBCTC"/>
      <sheetName val="PS.HP"/>
      <sheetName val="CDKT"/>
      <sheetName val="KQKQ 2012"/>
      <sheetName val="LCTT"/>
      <sheetName val="TMBC"/>
      <sheetName val="SC 01.2012"/>
      <sheetName val="SC 02.2012"/>
    </sheetNames>
    <sheetDataSet>
      <sheetData sheetId="0"/>
      <sheetData sheetId="1">
        <row r="19">
          <cell r="H19">
            <v>0</v>
          </cell>
        </row>
      </sheetData>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DM"/>
      <sheetName val="SO NKC"/>
      <sheetName val="SCTK 111,112"/>
      <sheetName val="SCCacTK"/>
      <sheetName val="PSCT"/>
      <sheetName val="PSTH"/>
      <sheetName val="CDKT"/>
      <sheetName val="KQKD"/>
      <sheetName val="LCTT"/>
      <sheetName val="TMBCTC"/>
      <sheetName val="331"/>
      <sheetName val="131"/>
    </sheetNames>
    <sheetDataSet>
      <sheetData sheetId="0"/>
      <sheetData sheetId="1"/>
      <sheetData sheetId="2"/>
      <sheetData sheetId="3"/>
      <sheetData sheetId="4"/>
      <sheetData sheetId="5">
        <row r="16">
          <cell r="I16">
            <v>179842464.60000002</v>
          </cell>
        </row>
      </sheetData>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sheetPr>
    <tabColor indexed="14"/>
  </sheetPr>
  <dimension ref="A1:I44"/>
  <sheetViews>
    <sheetView topLeftCell="A14" zoomScale="90" zoomScaleNormal="90" workbookViewId="0">
      <selection activeCell="B12" sqref="B12:G31"/>
    </sheetView>
  </sheetViews>
  <sheetFormatPr defaultRowHeight="14.25"/>
  <cols>
    <col min="1" max="1" width="30.25" customWidth="1"/>
    <col min="2" max="2" width="6.625" customWidth="1"/>
    <col min="3" max="3" width="7.375" customWidth="1"/>
    <col min="4" max="4" width="14.875" customWidth="1"/>
    <col min="5" max="6" width="14" customWidth="1"/>
    <col min="7" max="7" width="14.75" customWidth="1"/>
    <col min="8" max="8" width="16.5" hidden="1" customWidth="1"/>
    <col min="9" max="9" width="13.75" customWidth="1"/>
  </cols>
  <sheetData>
    <row r="1" spans="1:8" ht="15.75">
      <c r="A1" s="312" t="s">
        <v>0</v>
      </c>
      <c r="B1" s="313"/>
      <c r="C1" s="314"/>
      <c r="D1" s="314"/>
      <c r="E1" s="314"/>
      <c r="F1" s="314"/>
      <c r="G1" s="314"/>
      <c r="H1" s="315"/>
    </row>
    <row r="2" spans="1:8" ht="15.75">
      <c r="A2" s="312" t="s">
        <v>1</v>
      </c>
      <c r="B2" s="313"/>
      <c r="C2" s="316"/>
      <c r="D2" s="316"/>
      <c r="E2" s="316"/>
      <c r="F2" s="316"/>
      <c r="G2" s="316"/>
      <c r="H2" s="315"/>
    </row>
    <row r="3" spans="1:8" ht="15">
      <c r="A3" s="317" t="s">
        <v>2</v>
      </c>
      <c r="B3" s="313"/>
      <c r="C3" s="316"/>
      <c r="D3" s="316"/>
      <c r="E3" s="316"/>
      <c r="F3" s="316"/>
      <c r="G3" s="316"/>
      <c r="H3" s="315"/>
    </row>
    <row r="4" spans="1:8" ht="15">
      <c r="A4" s="317"/>
      <c r="B4" s="313"/>
      <c r="C4" s="316"/>
      <c r="D4" s="316"/>
      <c r="E4" s="316"/>
      <c r="F4" s="316"/>
      <c r="G4" s="316"/>
      <c r="H4" s="315"/>
    </row>
    <row r="5" spans="1:8" ht="27.75">
      <c r="A5" s="393" t="s">
        <v>471</v>
      </c>
      <c r="B5" s="393"/>
      <c r="C5" s="393"/>
      <c r="D5" s="393"/>
      <c r="E5" s="393"/>
      <c r="F5" s="393"/>
      <c r="G5" s="393"/>
      <c r="H5" s="318"/>
    </row>
    <row r="6" spans="1:8" s="320" customFormat="1" ht="27.75">
      <c r="A6" s="40" t="s">
        <v>472</v>
      </c>
      <c r="B6" s="40"/>
      <c r="C6" s="40"/>
      <c r="D6" s="40"/>
      <c r="E6" s="40"/>
      <c r="F6" s="40"/>
      <c r="G6" s="40"/>
      <c r="H6" s="319"/>
    </row>
    <row r="7" spans="1:8" ht="20.45" customHeight="1">
      <c r="A7" s="321" t="s">
        <v>5</v>
      </c>
      <c r="B7" s="321"/>
      <c r="C7" s="321"/>
      <c r="D7" s="321"/>
      <c r="E7" s="321"/>
      <c r="F7" s="321"/>
      <c r="G7" s="321"/>
      <c r="H7" s="321"/>
    </row>
    <row r="8" spans="1:8" ht="20.45" customHeight="1">
      <c r="A8" s="321"/>
      <c r="B8" s="321"/>
      <c r="C8" s="321"/>
      <c r="D8" s="321"/>
      <c r="E8" s="321"/>
      <c r="F8" s="321"/>
      <c r="G8" s="321"/>
      <c r="H8" s="321"/>
    </row>
    <row r="9" spans="1:8" ht="17.45" customHeight="1">
      <c r="A9" s="322"/>
      <c r="B9" s="322"/>
      <c r="C9" s="322"/>
      <c r="D9" s="322"/>
      <c r="E9" s="322"/>
      <c r="F9" s="394" t="s">
        <v>6</v>
      </c>
      <c r="G9" s="394"/>
    </row>
    <row r="10" spans="1:8" ht="28.9" customHeight="1">
      <c r="A10" s="395" t="s">
        <v>400</v>
      </c>
      <c r="B10" s="396" t="s">
        <v>8</v>
      </c>
      <c r="C10" s="396" t="s">
        <v>9</v>
      </c>
      <c r="D10" s="397" t="s">
        <v>473</v>
      </c>
      <c r="E10" s="398"/>
      <c r="F10" s="399" t="s">
        <v>474</v>
      </c>
      <c r="G10" s="400"/>
      <c r="H10" s="323" t="s">
        <v>475</v>
      </c>
    </row>
    <row r="11" spans="1:8" ht="19.149999999999999" customHeight="1">
      <c r="A11" s="395"/>
      <c r="B11" s="396"/>
      <c r="C11" s="396"/>
      <c r="D11" s="324" t="s">
        <v>406</v>
      </c>
      <c r="E11" s="324" t="s">
        <v>407</v>
      </c>
      <c r="F11" s="324" t="s">
        <v>406</v>
      </c>
      <c r="G11" s="324" t="s">
        <v>407</v>
      </c>
    </row>
    <row r="12" spans="1:8" s="331" customFormat="1" ht="32.450000000000003" customHeight="1">
      <c r="A12" s="325" t="s">
        <v>476</v>
      </c>
      <c r="B12" s="326" t="s">
        <v>412</v>
      </c>
      <c r="C12" s="326" t="s">
        <v>477</v>
      </c>
      <c r="D12" s="327">
        <v>4508416488</v>
      </c>
      <c r="E12" s="328">
        <v>4695149264.5312729</v>
      </c>
      <c r="F12" s="328">
        <v>8053627121</v>
      </c>
      <c r="G12" s="329">
        <v>13993415902</v>
      </c>
      <c r="H12" s="330">
        <v>3545210633</v>
      </c>
    </row>
    <row r="13" spans="1:8" s="331" customFormat="1" ht="32.450000000000003" customHeight="1">
      <c r="A13" s="332" t="s">
        <v>478</v>
      </c>
      <c r="B13" s="333" t="s">
        <v>415</v>
      </c>
      <c r="C13" s="333"/>
      <c r="D13" s="334"/>
      <c r="E13" s="335"/>
      <c r="F13" s="336">
        <v>0</v>
      </c>
      <c r="G13" s="329">
        <v>0</v>
      </c>
      <c r="H13" s="330">
        <v>0</v>
      </c>
    </row>
    <row r="14" spans="1:8" s="331" customFormat="1" ht="32.450000000000003" customHeight="1">
      <c r="A14" s="337" t="s">
        <v>479</v>
      </c>
      <c r="B14" s="338" t="s">
        <v>429</v>
      </c>
      <c r="C14" s="326"/>
      <c r="D14" s="339">
        <v>4508416488</v>
      </c>
      <c r="E14" s="339">
        <v>4695149264.5312729</v>
      </c>
      <c r="F14" s="339">
        <v>8053627121</v>
      </c>
      <c r="G14" s="339">
        <v>13993415902</v>
      </c>
      <c r="H14" s="330">
        <v>3545210633</v>
      </c>
    </row>
    <row r="15" spans="1:8" s="331" customFormat="1" ht="32.450000000000003" customHeight="1">
      <c r="A15" s="340" t="s">
        <v>480</v>
      </c>
      <c r="B15" s="341" t="s">
        <v>431</v>
      </c>
      <c r="C15" s="341" t="s">
        <v>481</v>
      </c>
      <c r="D15" s="342">
        <v>3150835723.5328636</v>
      </c>
      <c r="E15" s="343">
        <v>2846758343.0698075</v>
      </c>
      <c r="F15" s="328">
        <v>4753101082.0546322</v>
      </c>
      <c r="G15" s="329">
        <v>9124319414</v>
      </c>
      <c r="H15" s="330">
        <v>1602265358.521769</v>
      </c>
    </row>
    <row r="16" spans="1:8" s="331" customFormat="1" ht="32.450000000000003" customHeight="1">
      <c r="A16" s="337" t="s">
        <v>482</v>
      </c>
      <c r="B16" s="338" t="s">
        <v>443</v>
      </c>
      <c r="C16" s="326"/>
      <c r="D16" s="327">
        <v>1357580764.4671364</v>
      </c>
      <c r="E16" s="327">
        <v>1848390921.4614654</v>
      </c>
      <c r="F16" s="327">
        <v>3300526038.9453678</v>
      </c>
      <c r="G16" s="327">
        <v>4869096488</v>
      </c>
      <c r="H16" s="344">
        <v>1942945274.478231</v>
      </c>
    </row>
    <row r="17" spans="1:9" s="331" customFormat="1" ht="24.6" customHeight="1">
      <c r="A17" s="345" t="s">
        <v>483</v>
      </c>
      <c r="B17" s="346" t="s">
        <v>484</v>
      </c>
      <c r="C17" s="346" t="s">
        <v>485</v>
      </c>
      <c r="D17" s="347">
        <v>1034725</v>
      </c>
      <c r="E17" s="348">
        <v>1421568.98</v>
      </c>
      <c r="F17" s="349">
        <v>1851602</v>
      </c>
      <c r="G17" s="350">
        <v>8153258.2400000356</v>
      </c>
      <c r="H17" s="330">
        <v>816877</v>
      </c>
    </row>
    <row r="18" spans="1:9" s="331" customFormat="1" ht="32.450000000000003" customHeight="1">
      <c r="A18" s="351" t="s">
        <v>486</v>
      </c>
      <c r="B18" s="352"/>
      <c r="C18" s="352"/>
      <c r="D18" s="353">
        <v>1034725</v>
      </c>
      <c r="E18" s="354">
        <v>1421568.98</v>
      </c>
      <c r="F18" s="354">
        <v>1851602</v>
      </c>
      <c r="G18" s="354">
        <v>8153258.2400000356</v>
      </c>
      <c r="H18" s="330">
        <v>816877</v>
      </c>
    </row>
    <row r="19" spans="1:9" s="331" customFormat="1" ht="24.6" customHeight="1">
      <c r="A19" s="355" t="s">
        <v>487</v>
      </c>
      <c r="B19" s="352" t="s">
        <v>488</v>
      </c>
      <c r="C19" s="352" t="s">
        <v>489</v>
      </c>
      <c r="D19" s="356">
        <v>128030090</v>
      </c>
      <c r="E19" s="350">
        <v>279000438</v>
      </c>
      <c r="F19" s="357">
        <v>285716942</v>
      </c>
      <c r="G19" s="350">
        <v>585417231</v>
      </c>
      <c r="H19" s="330">
        <v>157686852</v>
      </c>
    </row>
    <row r="20" spans="1:9" s="331" customFormat="1" ht="24.6" customHeight="1">
      <c r="A20" s="351" t="s">
        <v>490</v>
      </c>
      <c r="B20" s="352" t="s">
        <v>491</v>
      </c>
      <c r="C20" s="352"/>
      <c r="D20" s="353">
        <v>128030090</v>
      </c>
      <c r="E20" s="354">
        <v>279000438</v>
      </c>
      <c r="F20" s="358">
        <v>285716942</v>
      </c>
      <c r="G20" s="354">
        <v>585241357</v>
      </c>
      <c r="H20" s="330">
        <v>157686852</v>
      </c>
    </row>
    <row r="21" spans="1:9" s="331" customFormat="1" ht="24.6" customHeight="1">
      <c r="A21" s="355" t="s">
        <v>492</v>
      </c>
      <c r="B21" s="352" t="s">
        <v>493</v>
      </c>
      <c r="C21" s="352" t="s">
        <v>494</v>
      </c>
      <c r="D21" s="356">
        <v>221742686</v>
      </c>
      <c r="E21" s="350">
        <v>428884567.66540402</v>
      </c>
      <c r="F21" s="357">
        <v>533667299.685</v>
      </c>
      <c r="G21" s="350">
        <v>1099029306</v>
      </c>
      <c r="H21" s="330">
        <v>311924613.685</v>
      </c>
    </row>
    <row r="22" spans="1:9" s="331" customFormat="1" ht="24.6" customHeight="1">
      <c r="A22" s="359" t="s">
        <v>495</v>
      </c>
      <c r="B22" s="360" t="s">
        <v>496</v>
      </c>
      <c r="C22" s="360" t="s">
        <v>497</v>
      </c>
      <c r="D22" s="361">
        <v>1216157706.9851398</v>
      </c>
      <c r="E22" s="362">
        <v>1481355662.2548254</v>
      </c>
      <c r="F22" s="363">
        <v>2618449478.5900545</v>
      </c>
      <c r="G22" s="362">
        <v>3085554363</v>
      </c>
      <c r="H22" s="330">
        <v>1402291771.6049147</v>
      </c>
    </row>
    <row r="23" spans="1:9" s="331" customFormat="1" ht="28.5" customHeight="1">
      <c r="A23" s="364" t="s">
        <v>498</v>
      </c>
      <c r="B23" s="338" t="s">
        <v>499</v>
      </c>
      <c r="C23" s="326"/>
      <c r="D23" s="339">
        <v>-207314993.51800346</v>
      </c>
      <c r="E23" s="339">
        <v>-339428177.47876406</v>
      </c>
      <c r="F23" s="339">
        <v>-135456079.32968664</v>
      </c>
      <c r="G23" s="339">
        <v>107248846.23999977</v>
      </c>
      <c r="H23" s="339">
        <v>71858914.188316345</v>
      </c>
    </row>
    <row r="24" spans="1:9" s="331" customFormat="1" ht="22.9" customHeight="1">
      <c r="A24" s="365" t="s">
        <v>500</v>
      </c>
      <c r="B24" s="366" t="s">
        <v>501</v>
      </c>
      <c r="C24" s="366" t="s">
        <v>502</v>
      </c>
      <c r="D24" s="367">
        <v>710000000</v>
      </c>
      <c r="E24" s="367">
        <v>2508160409.090909</v>
      </c>
      <c r="F24" s="368">
        <v>907451447</v>
      </c>
      <c r="G24" s="367">
        <v>3598000129</v>
      </c>
      <c r="H24" s="330">
        <v>197451447</v>
      </c>
    </row>
    <row r="25" spans="1:9" s="331" customFormat="1" ht="22.9" customHeight="1">
      <c r="A25" s="359" t="s">
        <v>503</v>
      </c>
      <c r="B25" s="360" t="s">
        <v>504</v>
      </c>
      <c r="C25" s="360" t="s">
        <v>505</v>
      </c>
      <c r="D25" s="361">
        <v>649560763</v>
      </c>
      <c r="E25" s="361">
        <v>1602424122.6209593</v>
      </c>
      <c r="F25" s="363">
        <v>811511105.82458687</v>
      </c>
      <c r="G25" s="361">
        <v>2543352110</v>
      </c>
      <c r="H25" s="330">
        <v>161950342.82458684</v>
      </c>
    </row>
    <row r="26" spans="1:9" s="331" customFormat="1" ht="22.9" customHeight="1">
      <c r="A26" s="369" t="s">
        <v>506</v>
      </c>
      <c r="B26" s="370" t="s">
        <v>507</v>
      </c>
      <c r="C26" s="371"/>
      <c r="D26" s="372">
        <v>60439237</v>
      </c>
      <c r="E26" s="372">
        <v>905736286.46994972</v>
      </c>
      <c r="F26" s="372">
        <v>95940341.175413132</v>
      </c>
      <c r="G26" s="372">
        <v>1054648019</v>
      </c>
      <c r="H26" s="372">
        <v>35501104.175413162</v>
      </c>
    </row>
    <row r="27" spans="1:9" s="331" customFormat="1" ht="28.9" customHeight="1">
      <c r="A27" s="364" t="s">
        <v>508</v>
      </c>
      <c r="B27" s="338" t="s">
        <v>509</v>
      </c>
      <c r="C27" s="326"/>
      <c r="D27" s="373">
        <v>-146875756.51800346</v>
      </c>
      <c r="E27" s="373">
        <v>566308108.99118567</v>
      </c>
      <c r="F27" s="373">
        <v>-39515738.15427351</v>
      </c>
      <c r="G27" s="373">
        <v>1161896865.2399998</v>
      </c>
      <c r="H27" s="373">
        <v>107360018.36372951</v>
      </c>
    </row>
    <row r="28" spans="1:9" s="331" customFormat="1" ht="22.9" customHeight="1">
      <c r="A28" s="365" t="s">
        <v>510</v>
      </c>
      <c r="B28" s="366" t="s">
        <v>511</v>
      </c>
      <c r="C28" s="366" t="s">
        <v>512</v>
      </c>
      <c r="D28" s="374"/>
      <c r="E28" s="375">
        <v>141577027.24779642</v>
      </c>
      <c r="F28" s="375"/>
      <c r="G28" s="375">
        <v>219607186</v>
      </c>
      <c r="H28" s="330">
        <v>26840004.590932377</v>
      </c>
    </row>
    <row r="29" spans="1:9" s="331" customFormat="1" ht="22.9" customHeight="1">
      <c r="A29" s="359" t="s">
        <v>513</v>
      </c>
      <c r="B29" s="360" t="s">
        <v>514</v>
      </c>
      <c r="C29" s="360"/>
      <c r="D29" s="361"/>
      <c r="E29" s="376"/>
      <c r="F29" s="377">
        <v>0</v>
      </c>
      <c r="G29" s="376">
        <v>0</v>
      </c>
      <c r="H29" s="330">
        <v>0</v>
      </c>
      <c r="I29" s="330"/>
    </row>
    <row r="30" spans="1:9" s="331" customFormat="1" ht="29.45" customHeight="1">
      <c r="A30" s="337" t="s">
        <v>515</v>
      </c>
      <c r="B30" s="326" t="s">
        <v>516</v>
      </c>
      <c r="C30" s="326"/>
      <c r="D30" s="339">
        <v>-146875756.51800346</v>
      </c>
      <c r="E30" s="339">
        <v>424731081.74338925</v>
      </c>
      <c r="F30" s="339">
        <v>-39515738.15427351</v>
      </c>
      <c r="G30" s="339">
        <v>942289679.23999977</v>
      </c>
      <c r="H30" s="339">
        <v>80520013.772797137</v>
      </c>
      <c r="I30" s="330"/>
    </row>
    <row r="31" spans="1:9" s="331" customFormat="1" ht="22.15" customHeight="1">
      <c r="A31" s="325" t="s">
        <v>517</v>
      </c>
      <c r="B31" s="326" t="s">
        <v>518</v>
      </c>
      <c r="C31" s="378"/>
      <c r="D31" s="379"/>
      <c r="E31" s="379"/>
      <c r="F31" s="379"/>
      <c r="G31" s="379"/>
      <c r="H31" s="379">
        <f>H30/5500000</f>
        <v>14.640002504144935</v>
      </c>
      <c r="I31" s="330"/>
    </row>
    <row r="32" spans="1:9" ht="15">
      <c r="A32" s="380"/>
      <c r="B32" s="381"/>
      <c r="C32" s="381"/>
      <c r="D32" s="381"/>
      <c r="E32" s="381"/>
      <c r="F32" s="382"/>
      <c r="G32" s="383"/>
      <c r="I32" s="384"/>
    </row>
    <row r="33" spans="1:9" ht="15">
      <c r="A33" s="380"/>
      <c r="B33" s="381"/>
      <c r="C33" s="381"/>
      <c r="D33" s="381"/>
      <c r="E33" s="381"/>
      <c r="F33" s="382"/>
      <c r="G33" s="383"/>
      <c r="I33" s="384"/>
    </row>
    <row r="34" spans="1:9" ht="15">
      <c r="A34" s="380"/>
      <c r="B34" s="381"/>
      <c r="C34" s="381"/>
      <c r="D34" s="381"/>
      <c r="E34" s="381"/>
      <c r="F34" s="28" t="s">
        <v>87</v>
      </c>
      <c r="G34" s="383"/>
      <c r="I34" s="384"/>
    </row>
    <row r="35" spans="1:9" ht="15">
      <c r="A35" s="380"/>
      <c r="B35" s="381"/>
      <c r="C35" s="381"/>
      <c r="D35" s="381"/>
      <c r="E35" s="381"/>
      <c r="F35" s="385"/>
      <c r="G35" s="383"/>
      <c r="I35" s="384"/>
    </row>
    <row r="36" spans="1:9">
      <c r="A36" s="24" t="s">
        <v>519</v>
      </c>
      <c r="B36" s="386" t="s">
        <v>89</v>
      </c>
      <c r="C36" s="386"/>
      <c r="D36" s="386"/>
      <c r="E36" s="386"/>
      <c r="F36" s="391" t="s">
        <v>520</v>
      </c>
      <c r="G36" s="391"/>
      <c r="H36" s="387"/>
      <c r="I36" s="384"/>
    </row>
    <row r="37" spans="1:9" ht="15">
      <c r="A37" s="24"/>
      <c r="B37" s="24"/>
      <c r="C37" s="381"/>
      <c r="D37" s="381"/>
      <c r="E37" s="381"/>
      <c r="F37" s="382"/>
      <c r="G37" s="383"/>
      <c r="I37" s="384"/>
    </row>
    <row r="38" spans="1:9">
      <c r="A38" s="24"/>
      <c r="B38" s="24"/>
      <c r="F38" s="24"/>
      <c r="H38" s="387"/>
      <c r="I38" s="384"/>
    </row>
    <row r="39" spans="1:9" ht="15">
      <c r="A39" s="30"/>
      <c r="B39" s="388"/>
      <c r="C39" s="24"/>
      <c r="D39" s="24"/>
      <c r="E39" s="24"/>
      <c r="F39" s="24"/>
      <c r="G39" s="389"/>
      <c r="I39" s="384"/>
    </row>
    <row r="40" spans="1:9" ht="15">
      <c r="A40" s="26"/>
      <c r="B40" s="32"/>
      <c r="G40" s="389"/>
      <c r="I40" s="384"/>
    </row>
    <row r="41" spans="1:9">
      <c r="A41" s="24" t="s">
        <v>91</v>
      </c>
      <c r="B41" s="390" t="s">
        <v>92</v>
      </c>
      <c r="C41" s="386"/>
      <c r="D41" s="386"/>
      <c r="E41" s="386"/>
      <c r="F41" s="392" t="s">
        <v>93</v>
      </c>
      <c r="G41" s="392"/>
      <c r="I41" s="384"/>
    </row>
    <row r="42" spans="1:9">
      <c r="C42" s="24"/>
      <c r="D42" s="24"/>
      <c r="E42" s="24"/>
      <c r="F42" s="24"/>
    </row>
    <row r="43" spans="1:9" ht="15">
      <c r="C43" s="31"/>
      <c r="D43" s="31"/>
      <c r="E43" s="31"/>
      <c r="F43" s="388"/>
    </row>
    <row r="44" spans="1:9" ht="15">
      <c r="C44" s="26"/>
      <c r="D44" s="26"/>
      <c r="E44" s="26"/>
    </row>
  </sheetData>
  <mergeCells count="9">
    <mergeCell ref="F36:G36"/>
    <mergeCell ref="F41:G41"/>
    <mergeCell ref="A5:G5"/>
    <mergeCell ref="F9:G9"/>
    <mergeCell ref="A10:A11"/>
    <mergeCell ref="B10:B11"/>
    <mergeCell ref="C10:C11"/>
    <mergeCell ref="D10:E10"/>
    <mergeCell ref="F10:G10"/>
  </mergeCells>
  <printOptions horizontalCentered="1"/>
  <pageMargins left="0.25" right="0" top="0.75" bottom="0.75" header="0.3" footer="0.3"/>
  <pageSetup paperSize="9" orientation="portrait" horizontalDpi="1200" verticalDpi="1200" r:id="rId1"/>
  <headerFooter alignWithMargins="0"/>
  <drawing r:id="rId2"/>
</worksheet>
</file>

<file path=xl/worksheets/sheet2.xml><?xml version="1.0" encoding="utf-8"?>
<worksheet xmlns="http://schemas.openxmlformats.org/spreadsheetml/2006/main" xmlns:r="http://schemas.openxmlformats.org/officeDocument/2006/relationships">
  <sheetPr>
    <tabColor indexed="14"/>
  </sheetPr>
  <dimension ref="A1:M62"/>
  <sheetViews>
    <sheetView tabSelected="1" topLeftCell="B38" zoomScale="80" zoomScaleNormal="80" workbookViewId="0">
      <selection activeCell="G14" sqref="G14:H51"/>
    </sheetView>
  </sheetViews>
  <sheetFormatPr defaultRowHeight="12.75"/>
  <cols>
    <col min="1" max="1" width="3.625" style="215" hidden="1" customWidth="1"/>
    <col min="2" max="2" width="56.25" style="215" customWidth="1"/>
    <col min="3" max="3" width="7" style="306" customWidth="1"/>
    <col min="4" max="4" width="5.5" style="306" hidden="1" customWidth="1"/>
    <col min="5" max="5" width="16.5" style="306" hidden="1" customWidth="1"/>
    <col min="6" max="6" width="16" style="306" hidden="1" customWidth="1"/>
    <col min="7" max="8" width="18.75" style="309" customWidth="1"/>
    <col min="9" max="9" width="17.375" style="218" hidden="1" customWidth="1"/>
    <col min="10" max="10" width="17.875" style="218" hidden="1" customWidth="1"/>
    <col min="11" max="12" width="19.125" style="215" hidden="1" customWidth="1"/>
    <col min="13" max="13" width="15.25" style="215" hidden="1" customWidth="1"/>
    <col min="14" max="21" width="0" style="215" hidden="1" customWidth="1"/>
    <col min="22" max="16384" width="9" style="215"/>
  </cols>
  <sheetData>
    <row r="1" spans="1:12" ht="17.45" customHeight="1">
      <c r="B1" s="216" t="s">
        <v>0</v>
      </c>
      <c r="C1" s="217"/>
      <c r="D1" s="217"/>
      <c r="E1" s="217"/>
      <c r="F1" s="217"/>
      <c r="G1" s="217"/>
      <c r="H1" s="217"/>
    </row>
    <row r="2" spans="1:12" ht="17.45" customHeight="1">
      <c r="B2" s="216" t="s">
        <v>1</v>
      </c>
      <c r="C2" s="217"/>
      <c r="D2" s="217"/>
      <c r="E2" s="217"/>
      <c r="F2" s="217"/>
      <c r="G2" s="217"/>
      <c r="H2" s="217"/>
    </row>
    <row r="3" spans="1:12" ht="17.45" customHeight="1">
      <c r="B3" s="219" t="s">
        <v>2</v>
      </c>
      <c r="C3" s="217"/>
      <c r="D3" s="217"/>
      <c r="E3" s="217"/>
      <c r="F3" s="217"/>
      <c r="G3" s="217"/>
      <c r="H3" s="217"/>
    </row>
    <row r="4" spans="1:12" ht="17.45" customHeight="1">
      <c r="B4" s="220"/>
      <c r="C4" s="217"/>
      <c r="D4" s="217"/>
      <c r="E4" s="217"/>
      <c r="F4" s="217"/>
      <c r="G4" s="217"/>
      <c r="H4" s="217"/>
    </row>
    <row r="5" spans="1:12" s="222" customFormat="1" ht="18.75" customHeight="1">
      <c r="A5" s="404" t="s">
        <v>399</v>
      </c>
      <c r="B5" s="404"/>
      <c r="C5" s="404"/>
      <c r="D5" s="404"/>
      <c r="E5" s="404"/>
      <c r="F5" s="404"/>
      <c r="G5" s="404"/>
      <c r="H5" s="404"/>
      <c r="I5" s="221"/>
      <c r="J5" s="221"/>
    </row>
    <row r="6" spans="1:12" s="222" customFormat="1" ht="21.6" customHeight="1">
      <c r="A6" s="405" t="s">
        <v>4</v>
      </c>
      <c r="B6" s="405"/>
      <c r="C6" s="405"/>
      <c r="D6" s="405"/>
      <c r="E6" s="405"/>
      <c r="F6" s="405"/>
      <c r="G6" s="405"/>
      <c r="H6" s="405"/>
      <c r="I6" s="223"/>
      <c r="J6" s="223"/>
    </row>
    <row r="7" spans="1:12" s="222" customFormat="1" ht="15" customHeight="1">
      <c r="A7" s="404" t="s">
        <v>5</v>
      </c>
      <c r="B7" s="404"/>
      <c r="C7" s="404"/>
      <c r="D7" s="404"/>
      <c r="E7" s="404"/>
      <c r="F7" s="404"/>
      <c r="G7" s="404"/>
      <c r="H7" s="404"/>
      <c r="I7" s="224"/>
      <c r="J7" s="224"/>
    </row>
    <row r="8" spans="1:12" s="222" customFormat="1" ht="15" customHeight="1">
      <c r="A8" s="217"/>
      <c r="B8" s="217"/>
      <c r="C8" s="217"/>
      <c r="D8" s="217"/>
      <c r="E8" s="217"/>
      <c r="F8" s="217"/>
      <c r="G8" s="217"/>
      <c r="H8" s="217"/>
      <c r="I8" s="224"/>
      <c r="J8" s="224"/>
    </row>
    <row r="9" spans="1:12" s="229" customFormat="1" ht="16.5" customHeight="1">
      <c r="A9" s="225"/>
      <c r="B9" s="225"/>
      <c r="C9" s="406" t="s">
        <v>6</v>
      </c>
      <c r="D9" s="406"/>
      <c r="E9" s="406"/>
      <c r="F9" s="406"/>
      <c r="G9" s="406"/>
      <c r="H9" s="406"/>
      <c r="I9" s="226"/>
      <c r="J9" s="227"/>
      <c r="K9" s="228"/>
    </row>
    <row r="10" spans="1:12" s="229" customFormat="1" ht="28.15" customHeight="1">
      <c r="A10" s="225"/>
      <c r="B10" s="407" t="s">
        <v>400</v>
      </c>
      <c r="C10" s="407" t="s">
        <v>401</v>
      </c>
      <c r="D10" s="407" t="s">
        <v>9</v>
      </c>
      <c r="E10" s="408" t="s">
        <v>402</v>
      </c>
      <c r="F10" s="408"/>
      <c r="G10" s="408" t="s">
        <v>403</v>
      </c>
      <c r="H10" s="408" t="s">
        <v>404</v>
      </c>
      <c r="I10" s="226"/>
      <c r="J10" s="227"/>
    </row>
    <row r="11" spans="1:12" s="233" customFormat="1" ht="20.45" customHeight="1">
      <c r="A11" s="230" t="s">
        <v>405</v>
      </c>
      <c r="B11" s="407"/>
      <c r="C11" s="407"/>
      <c r="D11" s="407"/>
      <c r="E11" s="231" t="s">
        <v>406</v>
      </c>
      <c r="F11" s="231" t="s">
        <v>407</v>
      </c>
      <c r="G11" s="408"/>
      <c r="H11" s="408"/>
      <c r="I11" s="232"/>
      <c r="J11" s="232"/>
    </row>
    <row r="12" spans="1:12" s="233" customFormat="1" ht="20.45" customHeight="1">
      <c r="A12" s="234"/>
      <c r="B12" s="235"/>
      <c r="C12" s="235"/>
      <c r="D12" s="235"/>
      <c r="E12" s="231"/>
      <c r="F12" s="231"/>
      <c r="G12" s="236" t="s">
        <v>408</v>
      </c>
      <c r="H12" s="236" t="s">
        <v>409</v>
      </c>
      <c r="I12" s="232"/>
      <c r="J12" s="232"/>
    </row>
    <row r="13" spans="1:12" s="233" customFormat="1" ht="28.15" customHeight="1">
      <c r="A13" s="234"/>
      <c r="B13" s="237" t="s">
        <v>410</v>
      </c>
      <c r="C13" s="238"/>
      <c r="D13" s="238"/>
      <c r="E13" s="238"/>
      <c r="F13" s="239"/>
      <c r="G13" s="240"/>
      <c r="H13" s="240"/>
      <c r="I13" s="232"/>
      <c r="J13" s="232"/>
    </row>
    <row r="14" spans="1:12" s="233" customFormat="1" ht="20.45" customHeight="1">
      <c r="A14" s="234"/>
      <c r="B14" s="241" t="s">
        <v>411</v>
      </c>
      <c r="C14" s="242" t="s">
        <v>412</v>
      </c>
      <c r="D14" s="242"/>
      <c r="E14" s="243">
        <f>[1]BCKQKD!D27</f>
        <v>-146875756.51800346</v>
      </c>
      <c r="F14" s="243">
        <v>566308108.99118567</v>
      </c>
      <c r="G14" s="243">
        <v>-39515738.154273957</v>
      </c>
      <c r="H14" s="243">
        <v>1161896865</v>
      </c>
      <c r="I14" s="232">
        <v>107360018.36372951</v>
      </c>
      <c r="J14" s="232"/>
      <c r="K14" s="232"/>
      <c r="L14" s="244"/>
    </row>
    <row r="15" spans="1:12" s="233" customFormat="1" ht="20.45" customHeight="1">
      <c r="A15" s="234"/>
      <c r="B15" s="241" t="s">
        <v>413</v>
      </c>
      <c r="C15" s="242"/>
      <c r="D15" s="242"/>
      <c r="E15" s="243"/>
      <c r="F15" s="245"/>
      <c r="G15" s="243">
        <v>0</v>
      </c>
      <c r="H15" s="245">
        <v>0</v>
      </c>
      <c r="I15" s="232"/>
      <c r="J15" s="232"/>
    </row>
    <row r="16" spans="1:12" s="233" customFormat="1" ht="20.45" customHeight="1">
      <c r="A16" s="234"/>
      <c r="B16" s="246" t="s">
        <v>414</v>
      </c>
      <c r="C16" s="247" t="s">
        <v>415</v>
      </c>
      <c r="D16" s="247"/>
      <c r="E16" s="248">
        <f>'[1]BCD TK'!G33+'[1]BCD TK'!G39</f>
        <v>519975554.8210324</v>
      </c>
      <c r="F16" s="249">
        <v>933055878.43195677</v>
      </c>
      <c r="G16" s="248">
        <v>1021512984.3668866</v>
      </c>
      <c r="H16" s="249">
        <v>1275486870</v>
      </c>
      <c r="I16" s="232">
        <v>501537429.54585415</v>
      </c>
      <c r="J16" s="232"/>
      <c r="K16" s="250"/>
    </row>
    <row r="17" spans="1:11" s="233" customFormat="1" ht="20.45" customHeight="1">
      <c r="A17" s="234"/>
      <c r="B17" s="246" t="s">
        <v>416</v>
      </c>
      <c r="C17" s="247" t="s">
        <v>417</v>
      </c>
      <c r="D17" s="247"/>
      <c r="E17" s="251"/>
      <c r="F17" s="252"/>
      <c r="G17" s="251">
        <v>0</v>
      </c>
      <c r="H17" s="252">
        <v>0</v>
      </c>
      <c r="I17" s="232"/>
      <c r="J17" s="232"/>
    </row>
    <row r="18" spans="1:11" s="233" customFormat="1" ht="31.15" customHeight="1">
      <c r="A18" s="234"/>
      <c r="B18" s="246" t="s">
        <v>418</v>
      </c>
      <c r="C18" s="247" t="s">
        <v>419</v>
      </c>
      <c r="D18" s="247"/>
      <c r="E18" s="251"/>
      <c r="F18" s="252"/>
      <c r="G18" s="251">
        <v>0</v>
      </c>
      <c r="H18" s="252">
        <v>0</v>
      </c>
      <c r="I18" s="232"/>
      <c r="J18" s="232"/>
    </row>
    <row r="19" spans="1:11" s="233" customFormat="1" ht="20.45" customHeight="1">
      <c r="A19" s="234"/>
      <c r="B19" s="246" t="s">
        <v>420</v>
      </c>
      <c r="C19" s="247" t="s">
        <v>421</v>
      </c>
      <c r="D19" s="247"/>
      <c r="E19" s="248">
        <f>(-[1]BCKQKD!D18)+(-[1]BCKQKD!D24)+[1]BCKQKD!D25</f>
        <v>-61473962</v>
      </c>
      <c r="F19" s="248">
        <v>-907157855.44994974</v>
      </c>
      <c r="G19" s="248">
        <v>-97791943.175413162</v>
      </c>
      <c r="H19" s="248">
        <v>255564717</v>
      </c>
      <c r="I19" s="232">
        <v>-36317981.175413162</v>
      </c>
      <c r="J19" s="232"/>
    </row>
    <row r="20" spans="1:11" s="233" customFormat="1" ht="20.45" customHeight="1">
      <c r="A20" s="234"/>
      <c r="B20" s="246" t="s">
        <v>422</v>
      </c>
      <c r="C20" s="247" t="s">
        <v>423</v>
      </c>
      <c r="D20" s="247"/>
      <c r="E20" s="248">
        <f>[1]BCKQKD!D20</f>
        <v>128030090</v>
      </c>
      <c r="F20" s="248">
        <v>279000438</v>
      </c>
      <c r="G20" s="248">
        <v>285716942</v>
      </c>
      <c r="H20" s="248">
        <v>585241357</v>
      </c>
      <c r="I20" s="232">
        <v>157686852</v>
      </c>
      <c r="J20" s="232"/>
    </row>
    <row r="21" spans="1:11" s="233" customFormat="1" ht="33" customHeight="1">
      <c r="A21" s="234"/>
      <c r="B21" s="241" t="s">
        <v>424</v>
      </c>
      <c r="C21" s="242" t="s">
        <v>425</v>
      </c>
      <c r="D21" s="242"/>
      <c r="E21" s="243">
        <f>SUM(E14:E20)</f>
        <v>439655926.30302894</v>
      </c>
      <c r="F21" s="243">
        <f>SUM(F14:F20)</f>
        <v>871206569.97319269</v>
      </c>
      <c r="G21" s="243">
        <v>1169922245.0371995</v>
      </c>
      <c r="H21" s="243">
        <v>3278189809</v>
      </c>
      <c r="I21" s="232">
        <v>730266318.73417056</v>
      </c>
      <c r="J21" s="232"/>
    </row>
    <row r="22" spans="1:11" s="233" customFormat="1" ht="20.45" customHeight="1">
      <c r="A22" s="234"/>
      <c r="B22" s="246" t="s">
        <v>426</v>
      </c>
      <c r="C22" s="247" t="s">
        <v>427</v>
      </c>
      <c r="D22" s="247"/>
      <c r="E22" s="253">
        <f>('[1]BCD TK'!H12+'[1]BCD TK'!H15)-('[1]BCD TK'!D12+'[1]BCD TK'!D15)+2500000000</f>
        <v>-144354903.40000153</v>
      </c>
      <c r="F22" s="248">
        <v>3051630636.9209099</v>
      </c>
      <c r="G22" s="248">
        <v>2501896228.7999983</v>
      </c>
      <c r="H22" s="248">
        <v>27499949835</v>
      </c>
      <c r="I22" s="232">
        <v>2646251132.1999998</v>
      </c>
      <c r="J22" s="232"/>
    </row>
    <row r="23" spans="1:11" s="233" customFormat="1" ht="20.45" customHeight="1">
      <c r="A23" s="234"/>
      <c r="B23" s="246" t="s">
        <v>428</v>
      </c>
      <c r="C23" s="247" t="s">
        <v>429</v>
      </c>
      <c r="D23" s="247"/>
      <c r="E23" s="248">
        <f>('[1]BCD TK'!H20+'[1]BCD TK'!H23+'[1]BCD TK'!H24)-('[1]BCD TK'!D19+'[1]BCD TK'!D20+'[1]BCD TK'!D21+'[1]BCD TK'!D23+'[1]BCD TK'!D24)</f>
        <v>-261939495.53468895</v>
      </c>
      <c r="F23" s="248">
        <v>294913750.01568002</v>
      </c>
      <c r="G23" s="248">
        <v>-495514007.81437314</v>
      </c>
      <c r="H23" s="248">
        <v>-1978958339</v>
      </c>
      <c r="I23" s="232">
        <v>-233574512.27968419</v>
      </c>
      <c r="J23" s="232"/>
    </row>
    <row r="24" spans="1:11" s="233" customFormat="1" ht="42" customHeight="1">
      <c r="A24" s="234"/>
      <c r="B24" s="246" t="s">
        <v>430</v>
      </c>
      <c r="C24" s="247" t="s">
        <v>431</v>
      </c>
      <c r="D24" s="247"/>
      <c r="E24" s="248">
        <f>('[1]BCD TK'!I44+'[1]BCD TK'!I45+'[1]BCD TK'!I46+'[1]BCD TK'!I47+'[1]BCD TK'!I57+'[1]BCD TK'!I58+'[1]BCD TK'!I60+'[1]BCD TK'!I68)-('[1]BCD TK'!E44+'[1]BCD TK'!E45+'[1]BCD TK'!E46+'[1]BCD TK'!E47+'[1]BCD TK'!E57+'[1]BCD TK'!E58+'[1]BCD TK'!E60+'[1]BCD TK'!E68)+4000000000</f>
        <v>-1034676341.3334961</v>
      </c>
      <c r="F24" s="248">
        <v>-6639461550.0355053</v>
      </c>
      <c r="G24" s="248">
        <v>-3149226763.492178</v>
      </c>
      <c r="H24" s="248">
        <v>-8300108730</v>
      </c>
      <c r="I24" s="232">
        <v>-2114550422.1586819</v>
      </c>
      <c r="J24" s="232"/>
    </row>
    <row r="25" spans="1:11" s="233" customFormat="1" ht="20.45" customHeight="1">
      <c r="A25" s="234"/>
      <c r="B25" s="246" t="s">
        <v>432</v>
      </c>
      <c r="C25" s="247" t="s">
        <v>433</v>
      </c>
      <c r="D25" s="247"/>
      <c r="E25" s="248">
        <f>'[1]BCD TK'!H42+'[1]BCD TK'!H17-'[1]BCD TK'!D17-'[1]BCD TK'!D42</f>
        <v>-157434981.30555534</v>
      </c>
      <c r="F25" s="248">
        <v>-75222873.487269655</v>
      </c>
      <c r="G25" s="248">
        <v>-187477430.3611109</v>
      </c>
      <c r="H25" s="248">
        <v>110553603</v>
      </c>
      <c r="I25" s="232">
        <v>-30042449.055555556</v>
      </c>
      <c r="J25" s="232"/>
    </row>
    <row r="26" spans="1:11" s="233" customFormat="1" ht="20.45" customHeight="1">
      <c r="A26" s="234"/>
      <c r="B26" s="246" t="s">
        <v>434</v>
      </c>
      <c r="C26" s="247" t="s">
        <v>435</v>
      </c>
      <c r="D26" s="247"/>
      <c r="E26" s="248">
        <f>-E20</f>
        <v>-128030090</v>
      </c>
      <c r="F26" s="248">
        <v>-279000438</v>
      </c>
      <c r="G26" s="248">
        <v>-285716942</v>
      </c>
      <c r="H26" s="248">
        <v>-585241357</v>
      </c>
      <c r="I26" s="232">
        <v>-157686852</v>
      </c>
      <c r="J26" s="232"/>
    </row>
    <row r="27" spans="1:11" s="233" customFormat="1" ht="20.45" customHeight="1">
      <c r="A27" s="234"/>
      <c r="B27" s="246" t="s">
        <v>436</v>
      </c>
      <c r="C27" s="247" t="s">
        <v>437</v>
      </c>
      <c r="D27" s="247"/>
      <c r="E27" s="248">
        <v>0</v>
      </c>
      <c r="F27" s="248">
        <v>-511668563</v>
      </c>
      <c r="G27" s="248">
        <v>-37134053</v>
      </c>
      <c r="H27" s="248"/>
      <c r="I27" s="232">
        <v>-37134053</v>
      </c>
      <c r="J27" s="232"/>
    </row>
    <row r="28" spans="1:11" s="233" customFormat="1" ht="30" customHeight="1">
      <c r="A28" s="234"/>
      <c r="B28" s="246" t="s">
        <v>438</v>
      </c>
      <c r="C28" s="247" t="s">
        <v>439</v>
      </c>
      <c r="D28" s="247"/>
      <c r="E28" s="248">
        <f>1153897560+594472890</f>
        <v>1748370450</v>
      </c>
      <c r="F28" s="248">
        <v>26574657209.82</v>
      </c>
      <c r="G28" s="248">
        <v>5029480612</v>
      </c>
      <c r="H28" s="248">
        <v>0</v>
      </c>
      <c r="I28" s="232">
        <v>3347472727</v>
      </c>
      <c r="J28" s="232"/>
      <c r="K28" s="254"/>
    </row>
    <row r="29" spans="1:11" s="233" customFormat="1" ht="30" customHeight="1">
      <c r="A29" s="234"/>
      <c r="B29" s="246" t="s">
        <v>440</v>
      </c>
      <c r="C29" s="247" t="s">
        <v>441</v>
      </c>
      <c r="D29" s="247"/>
      <c r="E29" s="248">
        <f>-145690578</f>
        <v>-145690578</v>
      </c>
      <c r="F29" s="248">
        <v>-24691891359.34927</v>
      </c>
      <c r="G29" s="248">
        <v>-3226640438.4208364</v>
      </c>
      <c r="H29" s="248">
        <v>-75235878</v>
      </c>
      <c r="I29" s="232">
        <v>-3080949860.4208364</v>
      </c>
      <c r="J29" s="232"/>
    </row>
    <row r="30" spans="1:11" s="233" customFormat="1" ht="31.9" customHeight="1">
      <c r="A30" s="234"/>
      <c r="B30" s="241" t="s">
        <v>442</v>
      </c>
      <c r="C30" s="247" t="s">
        <v>443</v>
      </c>
      <c r="D30" s="247"/>
      <c r="E30" s="255">
        <f>SUM(E21:E29)</f>
        <v>315899986.72928715</v>
      </c>
      <c r="F30" s="255">
        <f>SUM(F21:F29)</f>
        <v>-1404836617.1422615</v>
      </c>
      <c r="G30" s="255">
        <v>1319589450.7486992</v>
      </c>
      <c r="H30" s="255">
        <v>19949148943</v>
      </c>
      <c r="I30" s="232">
        <v>1070052029.019412</v>
      </c>
      <c r="J30" s="232"/>
    </row>
    <row r="31" spans="1:11" s="259" customFormat="1" ht="33.6" customHeight="1">
      <c r="A31" s="234" t="s">
        <v>444</v>
      </c>
      <c r="B31" s="241" t="s">
        <v>445</v>
      </c>
      <c r="C31" s="256"/>
      <c r="D31" s="256"/>
      <c r="E31" s="257"/>
      <c r="F31" s="257"/>
      <c r="G31" s="257"/>
      <c r="H31" s="257"/>
      <c r="I31" s="258"/>
      <c r="J31" s="258"/>
    </row>
    <row r="32" spans="1:11" s="259" customFormat="1" ht="32.450000000000003" customHeight="1">
      <c r="A32" s="260">
        <v>1</v>
      </c>
      <c r="B32" s="246" t="s">
        <v>446</v>
      </c>
      <c r="C32" s="261">
        <v>21</v>
      </c>
      <c r="D32" s="262"/>
      <c r="E32" s="263">
        <v>0</v>
      </c>
      <c r="F32" s="263">
        <v>-286078182</v>
      </c>
      <c r="G32" s="263">
        <v>-233200152</v>
      </c>
      <c r="H32" s="263">
        <v>-2573896301</v>
      </c>
      <c r="I32" s="258">
        <v>-233200152</v>
      </c>
      <c r="J32" s="258"/>
    </row>
    <row r="33" spans="1:13" s="259" customFormat="1" ht="32.450000000000003" customHeight="1">
      <c r="A33" s="260">
        <v>2</v>
      </c>
      <c r="B33" s="246" t="s">
        <v>447</v>
      </c>
      <c r="C33" s="261">
        <v>22</v>
      </c>
      <c r="D33" s="262"/>
      <c r="E33" s="263">
        <f>[2]LCTT!$E$32+'[3]LCTT-GT'!$E$32</f>
        <v>0</v>
      </c>
      <c r="F33" s="263">
        <v>0</v>
      </c>
      <c r="G33" s="263">
        <v>0</v>
      </c>
      <c r="H33" s="263">
        <v>3515818181</v>
      </c>
      <c r="I33" s="258">
        <v>0</v>
      </c>
      <c r="J33" s="258"/>
    </row>
    <row r="34" spans="1:13" s="259" customFormat="1" ht="32.450000000000003" customHeight="1">
      <c r="A34" s="264">
        <v>3</v>
      </c>
      <c r="B34" s="246" t="s">
        <v>448</v>
      </c>
      <c r="C34" s="261">
        <v>23</v>
      </c>
      <c r="D34" s="262"/>
      <c r="E34" s="263">
        <v>0</v>
      </c>
      <c r="F34" s="263">
        <v>0</v>
      </c>
      <c r="G34" s="263">
        <v>0</v>
      </c>
      <c r="H34" s="263">
        <v>0</v>
      </c>
      <c r="I34" s="258">
        <v>0</v>
      </c>
      <c r="J34" s="258"/>
    </row>
    <row r="35" spans="1:13" s="259" customFormat="1" ht="32.450000000000003" customHeight="1">
      <c r="A35" s="260">
        <v>4</v>
      </c>
      <c r="B35" s="246" t="s">
        <v>449</v>
      </c>
      <c r="C35" s="261">
        <v>24</v>
      </c>
      <c r="D35" s="262"/>
      <c r="E35" s="263">
        <v>0</v>
      </c>
      <c r="F35" s="263">
        <v>0</v>
      </c>
      <c r="G35" s="263">
        <v>0</v>
      </c>
      <c r="H35" s="263">
        <v>0</v>
      </c>
      <c r="I35" s="258">
        <v>0</v>
      </c>
      <c r="J35" s="258"/>
    </row>
    <row r="36" spans="1:13" s="259" customFormat="1" ht="30" customHeight="1">
      <c r="A36" s="264">
        <v>5</v>
      </c>
      <c r="B36" s="246" t="s">
        <v>450</v>
      </c>
      <c r="C36" s="261">
        <v>25</v>
      </c>
      <c r="D36" s="262"/>
      <c r="E36" s="263">
        <v>0</v>
      </c>
      <c r="F36" s="263">
        <v>0</v>
      </c>
      <c r="G36" s="263">
        <v>0</v>
      </c>
      <c r="H36" s="263">
        <v>0</v>
      </c>
      <c r="I36" s="258">
        <v>0</v>
      </c>
      <c r="J36" s="258"/>
    </row>
    <row r="37" spans="1:13" s="259" customFormat="1" ht="30" customHeight="1">
      <c r="A37" s="264">
        <v>6</v>
      </c>
      <c r="B37" s="246" t="s">
        <v>451</v>
      </c>
      <c r="C37" s="261">
        <v>26</v>
      </c>
      <c r="D37" s="262"/>
      <c r="E37" s="263">
        <v>0</v>
      </c>
      <c r="F37" s="263">
        <v>0</v>
      </c>
      <c r="G37" s="263">
        <v>0</v>
      </c>
      <c r="H37" s="263">
        <v>0</v>
      </c>
      <c r="I37" s="258">
        <v>0</v>
      </c>
      <c r="J37" s="258"/>
    </row>
    <row r="38" spans="1:13" s="259" customFormat="1" ht="30" customHeight="1">
      <c r="A38" s="264">
        <v>7</v>
      </c>
      <c r="B38" s="246" t="s">
        <v>452</v>
      </c>
      <c r="C38" s="261">
        <v>27</v>
      </c>
      <c r="D38" s="262"/>
      <c r="E38" s="263">
        <f>[4]LCTT!$E$37</f>
        <v>613854</v>
      </c>
      <c r="F38" s="263">
        <v>800229.98</v>
      </c>
      <c r="G38" s="263">
        <v>1074368</v>
      </c>
      <c r="H38" s="263">
        <v>8153258</v>
      </c>
      <c r="I38" s="258">
        <v>460514</v>
      </c>
      <c r="J38" s="258"/>
    </row>
    <row r="39" spans="1:13" s="259" customFormat="1" ht="30.6" customHeight="1">
      <c r="A39" s="265"/>
      <c r="B39" s="241" t="s">
        <v>453</v>
      </c>
      <c r="C39" s="256">
        <v>30</v>
      </c>
      <c r="D39" s="266"/>
      <c r="E39" s="267">
        <f>SUM(E32:E38)</f>
        <v>613854</v>
      </c>
      <c r="F39" s="267">
        <f>SUM(F32:F38)</f>
        <v>-285277952.01999998</v>
      </c>
      <c r="G39" s="267">
        <v>-232125784</v>
      </c>
      <c r="H39" s="267">
        <v>950075138</v>
      </c>
      <c r="I39" s="258">
        <v>-232739638</v>
      </c>
      <c r="J39" s="258"/>
    </row>
    <row r="40" spans="1:13" s="259" customFormat="1" ht="31.15" customHeight="1">
      <c r="A40" s="234" t="s">
        <v>454</v>
      </c>
      <c r="B40" s="241" t="s">
        <v>455</v>
      </c>
      <c r="C40" s="256"/>
      <c r="D40" s="256"/>
      <c r="E40" s="268">
        <v>0</v>
      </c>
      <c r="F40" s="268"/>
      <c r="G40" s="268">
        <v>0</v>
      </c>
      <c r="H40" s="268">
        <v>0</v>
      </c>
      <c r="I40" s="258">
        <v>0</v>
      </c>
      <c r="J40" s="258"/>
    </row>
    <row r="41" spans="1:13" s="259" customFormat="1" ht="39" customHeight="1">
      <c r="A41" s="260">
        <v>1</v>
      </c>
      <c r="B41" s="246" t="s">
        <v>456</v>
      </c>
      <c r="C41" s="261">
        <v>31</v>
      </c>
      <c r="D41" s="262"/>
      <c r="E41" s="268">
        <v>0</v>
      </c>
      <c r="F41" s="268">
        <v>0</v>
      </c>
      <c r="G41" s="268">
        <v>0</v>
      </c>
      <c r="H41" s="268">
        <v>0</v>
      </c>
      <c r="I41" s="258">
        <v>0</v>
      </c>
      <c r="J41" s="258"/>
      <c r="K41" s="258"/>
      <c r="L41" s="258"/>
    </row>
    <row r="42" spans="1:13" s="259" customFormat="1" ht="45" customHeight="1">
      <c r="A42" s="264">
        <v>2</v>
      </c>
      <c r="B42" s="246" t="s">
        <v>457</v>
      </c>
      <c r="C42" s="261">
        <v>32</v>
      </c>
      <c r="D42" s="262"/>
      <c r="E42" s="268">
        <v>0</v>
      </c>
      <c r="F42" s="268">
        <v>0</v>
      </c>
      <c r="G42" s="268">
        <v>0</v>
      </c>
      <c r="H42" s="268">
        <v>0</v>
      </c>
      <c r="I42" s="258">
        <v>0</v>
      </c>
      <c r="J42" s="258"/>
      <c r="K42" s="258"/>
      <c r="L42" s="258"/>
    </row>
    <row r="43" spans="1:13" s="259" customFormat="1" ht="27" customHeight="1">
      <c r="A43" s="264">
        <v>3</v>
      </c>
      <c r="B43" s="246" t="s">
        <v>458</v>
      </c>
      <c r="C43" s="261">
        <v>33</v>
      </c>
      <c r="D43" s="262"/>
      <c r="E43" s="263">
        <f>[5]LCTT!$E$41+[4]LCTT!$E$42</f>
        <v>300000000</v>
      </c>
      <c r="F43" s="263">
        <v>1490000000</v>
      </c>
      <c r="G43" s="263">
        <v>1290000000</v>
      </c>
      <c r="H43" s="263">
        <v>1790000000</v>
      </c>
      <c r="I43" s="258">
        <v>990000000</v>
      </c>
      <c r="J43" s="258" t="s">
        <v>458</v>
      </c>
      <c r="K43" s="259">
        <v>33</v>
      </c>
      <c r="M43" s="259">
        <v>990000000</v>
      </c>
    </row>
    <row r="44" spans="1:13" s="259" customFormat="1" ht="21.6" customHeight="1">
      <c r="A44" s="264">
        <v>4</v>
      </c>
      <c r="B44" s="246" t="s">
        <v>459</v>
      </c>
      <c r="C44" s="261">
        <v>34</v>
      </c>
      <c r="D44" s="262"/>
      <c r="E44" s="263">
        <f>[4]LCTT!$E$43+[5]LCTT!$E$42</f>
        <v>-544518580</v>
      </c>
      <c r="F44" s="263">
        <v>-1548292969</v>
      </c>
      <c r="G44" s="263">
        <v>-2167110580</v>
      </c>
      <c r="H44" s="263">
        <v>-2507293592</v>
      </c>
      <c r="I44" s="258">
        <v>-1622592000</v>
      </c>
      <c r="J44" s="258" t="s">
        <v>459</v>
      </c>
      <c r="K44" s="259">
        <v>34</v>
      </c>
      <c r="M44" s="259">
        <v>-1622592000</v>
      </c>
    </row>
    <row r="45" spans="1:13" s="259" customFormat="1" ht="21.6" customHeight="1">
      <c r="A45" s="264">
        <v>5</v>
      </c>
      <c r="B45" s="246" t="s">
        <v>460</v>
      </c>
      <c r="C45" s="261">
        <v>35</v>
      </c>
      <c r="D45" s="262"/>
      <c r="E45" s="263">
        <f>[4]LCTT!$E$44</f>
        <v>0</v>
      </c>
      <c r="F45" s="263">
        <v>0</v>
      </c>
      <c r="G45" s="263">
        <v>-138357827</v>
      </c>
      <c r="H45" s="263">
        <v>-237362685</v>
      </c>
      <c r="I45" s="258">
        <v>-138357827</v>
      </c>
      <c r="J45" s="258" t="s">
        <v>460</v>
      </c>
      <c r="K45" s="259">
        <v>35</v>
      </c>
      <c r="M45" s="259">
        <v>-138357827</v>
      </c>
    </row>
    <row r="46" spans="1:13" s="259" customFormat="1" ht="30" customHeight="1">
      <c r="A46" s="264">
        <v>6</v>
      </c>
      <c r="B46" s="246" t="s">
        <v>461</v>
      </c>
      <c r="C46" s="261">
        <v>36</v>
      </c>
      <c r="D46" s="262"/>
      <c r="E46" s="263">
        <v>0</v>
      </c>
      <c r="F46" s="263">
        <v>-4400000000</v>
      </c>
      <c r="G46" s="263">
        <v>0</v>
      </c>
      <c r="H46" s="263">
        <v>-4400000000</v>
      </c>
      <c r="I46" s="258">
        <v>0</v>
      </c>
      <c r="J46" s="258" t="s">
        <v>461</v>
      </c>
      <c r="K46" s="259">
        <v>36</v>
      </c>
      <c r="M46" s="259">
        <v>0</v>
      </c>
    </row>
    <row r="47" spans="1:13" s="259" customFormat="1" ht="28.9" customHeight="1">
      <c r="A47" s="265"/>
      <c r="B47" s="241" t="s">
        <v>462</v>
      </c>
      <c r="C47" s="256">
        <v>40</v>
      </c>
      <c r="D47" s="266"/>
      <c r="E47" s="267">
        <f>SUM(E41:E46)</f>
        <v>-244518580</v>
      </c>
      <c r="F47" s="267">
        <f>SUM(F41:F46)</f>
        <v>-4458292969</v>
      </c>
      <c r="G47" s="267">
        <v>-1015468407</v>
      </c>
      <c r="H47" s="267">
        <v>-5354656277</v>
      </c>
      <c r="I47" s="258">
        <v>-770949827</v>
      </c>
      <c r="J47" s="258" t="s">
        <v>462</v>
      </c>
      <c r="K47" s="259">
        <v>40</v>
      </c>
      <c r="M47" s="259">
        <v>-770949827</v>
      </c>
    </row>
    <row r="48" spans="1:13" s="259" customFormat="1" ht="28.9" customHeight="1">
      <c r="A48" s="234"/>
      <c r="B48" s="241" t="s">
        <v>463</v>
      </c>
      <c r="C48" s="269">
        <v>50</v>
      </c>
      <c r="D48" s="256"/>
      <c r="E48" s="267">
        <f>E30+E39+E47</f>
        <v>71995260.729287148</v>
      </c>
      <c r="F48" s="267">
        <f>F30+F39+F47</f>
        <v>-6148407538.162262</v>
      </c>
      <c r="G48" s="267">
        <v>71995259.748699188</v>
      </c>
      <c r="H48" s="267">
        <v>15544567804</v>
      </c>
      <c r="I48" s="258">
        <v>66362564.019412041</v>
      </c>
      <c r="J48" s="258" t="s">
        <v>463</v>
      </c>
      <c r="K48" s="259">
        <v>50</v>
      </c>
      <c r="M48" s="259">
        <v>66362564.019412041</v>
      </c>
    </row>
    <row r="49" spans="1:12" s="259" customFormat="1" ht="22.15" customHeight="1">
      <c r="A49" s="234"/>
      <c r="B49" s="246" t="s">
        <v>464</v>
      </c>
      <c r="C49" s="261">
        <v>60</v>
      </c>
      <c r="D49" s="262"/>
      <c r="E49" s="270">
        <v>2767143363</v>
      </c>
      <c r="F49" s="270">
        <v>26383355076.958546</v>
      </c>
      <c r="G49" s="270">
        <v>2767143363</v>
      </c>
      <c r="H49" s="270">
        <v>4690379737</v>
      </c>
      <c r="I49" s="258">
        <v>2767143363</v>
      </c>
      <c r="J49" s="258"/>
      <c r="L49" s="258"/>
    </row>
    <row r="50" spans="1:12" s="259" customFormat="1" ht="33.6" customHeight="1">
      <c r="A50" s="264"/>
      <c r="B50" s="246" t="s">
        <v>465</v>
      </c>
      <c r="C50" s="261">
        <v>61</v>
      </c>
      <c r="D50" s="262"/>
      <c r="E50" s="271"/>
      <c r="F50" s="271"/>
      <c r="G50" s="272"/>
      <c r="H50" s="272"/>
      <c r="I50" s="258"/>
      <c r="J50" s="258"/>
      <c r="L50" s="258"/>
    </row>
    <row r="51" spans="1:12" s="259" customFormat="1" ht="33.6" customHeight="1">
      <c r="A51" s="234"/>
      <c r="B51" s="273" t="s">
        <v>466</v>
      </c>
      <c r="C51" s="274">
        <v>70</v>
      </c>
      <c r="D51" s="275" t="s">
        <v>467</v>
      </c>
      <c r="E51" s="276">
        <f>E48+E49+E50</f>
        <v>2839138623.7292871</v>
      </c>
      <c r="F51" s="277">
        <f>20234947538.7963+2</f>
        <v>20234947540.796299</v>
      </c>
      <c r="G51" s="278">
        <v>2839138622.7486992</v>
      </c>
      <c r="H51" s="278">
        <v>20234947541</v>
      </c>
      <c r="I51" s="258">
        <v>2833505927.019412</v>
      </c>
      <c r="J51" s="258"/>
      <c r="K51" s="254"/>
      <c r="L51" s="258"/>
    </row>
    <row r="52" spans="1:12" s="259" customFormat="1" ht="17.45" customHeight="1">
      <c r="A52" s="234"/>
      <c r="B52" s="279"/>
      <c r="C52" s="280"/>
      <c r="D52" s="281"/>
      <c r="E52" s="282">
        <f>'[1]BCD TK'!H9+'[1]BCD TK'!H10+'[1]BCD TK'!H11</f>
        <v>2839138623.3798676</v>
      </c>
      <c r="F52" s="283"/>
      <c r="G52" s="284"/>
      <c r="H52" s="284"/>
      <c r="I52" s="258"/>
      <c r="J52" s="258"/>
      <c r="K52" s="254"/>
      <c r="L52" s="258"/>
    </row>
    <row r="53" spans="1:12" s="287" customFormat="1" ht="19.5" customHeight="1">
      <c r="A53" s="285"/>
      <c r="B53" s="285"/>
      <c r="C53" s="401" t="s">
        <v>87</v>
      </c>
      <c r="D53" s="401"/>
      <c r="E53" s="401"/>
      <c r="F53" s="401"/>
      <c r="G53" s="401"/>
      <c r="H53" s="401"/>
      <c r="I53" s="286"/>
      <c r="J53" s="286"/>
      <c r="L53" s="286"/>
    </row>
    <row r="54" spans="1:12" s="287" customFormat="1" ht="21" customHeight="1">
      <c r="A54" s="285"/>
      <c r="B54" s="285"/>
      <c r="C54" s="288"/>
      <c r="D54" s="288"/>
      <c r="E54" s="289">
        <f>E51-E52</f>
        <v>0.34941959381103516</v>
      </c>
      <c r="F54" s="290"/>
      <c r="G54" s="291"/>
      <c r="H54" s="290"/>
      <c r="I54" s="286"/>
      <c r="J54" s="286"/>
      <c r="L54" s="286"/>
    </row>
    <row r="55" spans="1:12" s="292" customFormat="1" ht="15.75" customHeight="1">
      <c r="A55" s="292" t="s">
        <v>468</v>
      </c>
      <c r="B55" s="293" t="s">
        <v>469</v>
      </c>
      <c r="D55" s="294"/>
      <c r="E55" s="295"/>
      <c r="F55" s="294"/>
      <c r="G55" s="402" t="s">
        <v>90</v>
      </c>
      <c r="H55" s="402"/>
      <c r="I55" s="296"/>
      <c r="J55" s="296"/>
      <c r="L55" s="297"/>
    </row>
    <row r="56" spans="1:12" s="292" customFormat="1" ht="15.75" customHeight="1">
      <c r="C56" s="298"/>
      <c r="E56" s="299"/>
      <c r="F56" s="300"/>
      <c r="G56" s="301"/>
      <c r="H56" s="302"/>
      <c r="I56" s="296"/>
      <c r="J56" s="296"/>
    </row>
    <row r="57" spans="1:12" s="292" customFormat="1" ht="15.75" customHeight="1">
      <c r="C57" s="298"/>
      <c r="E57" s="299"/>
      <c r="F57" s="300"/>
      <c r="G57" s="301"/>
      <c r="H57" s="301"/>
      <c r="I57" s="296"/>
      <c r="J57" s="296"/>
    </row>
    <row r="58" spans="1:12" s="303" customFormat="1" ht="15.75" customHeight="1">
      <c r="E58" s="299"/>
      <c r="F58" s="300"/>
      <c r="G58" s="403"/>
      <c r="H58" s="403"/>
      <c r="I58" s="304"/>
      <c r="J58" s="304"/>
    </row>
    <row r="59" spans="1:12" s="305" customFormat="1">
      <c r="B59" s="215"/>
      <c r="C59" s="306"/>
      <c r="D59" s="306"/>
      <c r="E59" s="307"/>
      <c r="F59" s="308"/>
      <c r="G59" s="309"/>
      <c r="H59" s="309"/>
      <c r="I59" s="310"/>
      <c r="J59" s="310"/>
    </row>
    <row r="60" spans="1:12" ht="15.75">
      <c r="B60" s="293" t="s">
        <v>470</v>
      </c>
      <c r="C60" s="293"/>
      <c r="E60" s="293"/>
      <c r="F60" s="293"/>
      <c r="G60" s="401" t="s">
        <v>93</v>
      </c>
      <c r="H60" s="401"/>
    </row>
    <row r="62" spans="1:12">
      <c r="G62" s="311"/>
    </row>
  </sheetData>
  <mergeCells count="14">
    <mergeCell ref="C53:H53"/>
    <mergeCell ref="G55:H55"/>
    <mergeCell ref="G58:H58"/>
    <mergeCell ref="G60:H60"/>
    <mergeCell ref="A5:H5"/>
    <mergeCell ref="A6:H6"/>
    <mergeCell ref="A7:H7"/>
    <mergeCell ref="C9:H9"/>
    <mergeCell ref="B10:B11"/>
    <mergeCell ref="C10:C11"/>
    <mergeCell ref="D10:D11"/>
    <mergeCell ref="E10:F10"/>
    <mergeCell ref="G10:G11"/>
    <mergeCell ref="H10:H11"/>
  </mergeCells>
  <pageMargins left="0.25" right="0.25" top="0.75" bottom="0.75" header="0.3" footer="0.3"/>
  <pageSetup paperSize="9" orientation="portrait" horizontalDpi="0" verticalDpi="0" r:id="rId1"/>
  <drawing r:id="rId2"/>
</worksheet>
</file>

<file path=xl/worksheets/sheet3.xml><?xml version="1.0" encoding="utf-8"?>
<worksheet xmlns="http://schemas.openxmlformats.org/spreadsheetml/2006/main" xmlns:r="http://schemas.openxmlformats.org/officeDocument/2006/relationships">
  <sheetPr>
    <tabColor indexed="14"/>
  </sheetPr>
  <dimension ref="A1:DV361"/>
  <sheetViews>
    <sheetView topLeftCell="A284" zoomScale="80" zoomScaleNormal="80" workbookViewId="0">
      <selection activeCell="F340" sqref="F340"/>
    </sheetView>
  </sheetViews>
  <sheetFormatPr defaultRowHeight="14.25"/>
  <cols>
    <col min="1" max="1" width="29.625" style="86" customWidth="1"/>
    <col min="2" max="2" width="0.25" style="86" customWidth="1"/>
    <col min="3" max="3" width="18.125" style="86" customWidth="1"/>
    <col min="4" max="4" width="0.875" style="86" hidden="1" customWidth="1"/>
    <col min="5" max="5" width="17.5" style="86" customWidth="1"/>
    <col min="6" max="6" width="15.75" style="86" customWidth="1"/>
    <col min="7" max="7" width="17.75" style="86" customWidth="1"/>
    <col min="8" max="8" width="14.625" style="86" customWidth="1"/>
    <col min="9" max="9" width="16.25" style="181" customWidth="1"/>
    <col min="10" max="10" width="18.375" style="181" customWidth="1"/>
    <col min="11" max="11" width="9.875" style="86" hidden="1" customWidth="1"/>
    <col min="12" max="12" width="19.75" style="86" hidden="1" customWidth="1"/>
    <col min="13" max="13" width="9" style="86" hidden="1" customWidth="1"/>
    <col min="14" max="14" width="19.375" style="86" customWidth="1"/>
    <col min="15" max="16384" width="9" style="86"/>
  </cols>
  <sheetData>
    <row r="1" spans="1:11" s="35" customFormat="1">
      <c r="A1" s="34" t="s">
        <v>94</v>
      </c>
      <c r="F1" s="411"/>
      <c r="G1" s="411"/>
      <c r="I1" s="36"/>
      <c r="J1" s="36"/>
    </row>
    <row r="2" spans="1:11" s="35" customFormat="1">
      <c r="A2" s="34" t="s">
        <v>95</v>
      </c>
      <c r="G2" s="37"/>
      <c r="I2" s="36"/>
      <c r="J2" s="36"/>
    </row>
    <row r="3" spans="1:11" s="35" customFormat="1">
      <c r="A3" s="34" t="s">
        <v>2</v>
      </c>
      <c r="F3" s="439"/>
      <c r="G3" s="439"/>
      <c r="I3" s="36"/>
      <c r="J3" s="36"/>
    </row>
    <row r="4" spans="1:11" s="35" customFormat="1">
      <c r="I4" s="36"/>
      <c r="J4" s="36"/>
    </row>
    <row r="5" spans="1:11" s="35" customFormat="1" ht="26.25" customHeight="1">
      <c r="A5" s="440" t="s">
        <v>96</v>
      </c>
      <c r="B5" s="440"/>
      <c r="C5" s="440"/>
      <c r="D5" s="440"/>
      <c r="E5" s="440"/>
      <c r="F5" s="440"/>
      <c r="G5" s="440"/>
      <c r="H5" s="38"/>
      <c r="I5" s="39"/>
      <c r="J5" s="39"/>
      <c r="K5" s="38"/>
    </row>
    <row r="6" spans="1:11" s="35" customFormat="1" ht="26.25" customHeight="1">
      <c r="A6" s="7" t="s">
        <v>4</v>
      </c>
      <c r="B6" s="40"/>
      <c r="C6" s="40"/>
      <c r="D6" s="40"/>
      <c r="E6" s="40"/>
      <c r="F6" s="40"/>
      <c r="G6" s="40"/>
      <c r="H6" s="38"/>
      <c r="I6" s="39"/>
      <c r="J6" s="39"/>
      <c r="K6" s="38"/>
    </row>
    <row r="7" spans="1:11" s="35" customFormat="1" ht="18" customHeight="1">
      <c r="A7" s="441" t="s">
        <v>5</v>
      </c>
      <c r="B7" s="441"/>
      <c r="C7" s="441"/>
      <c r="D7" s="441"/>
      <c r="E7" s="441"/>
      <c r="F7" s="441"/>
      <c r="G7" s="441"/>
      <c r="H7" s="38"/>
      <c r="I7" s="39"/>
      <c r="J7" s="39"/>
      <c r="K7" s="38"/>
    </row>
    <row r="8" spans="1:11" s="35" customFormat="1" ht="18" customHeight="1">
      <c r="A8" s="41"/>
      <c r="B8" s="41"/>
      <c r="C8" s="41"/>
      <c r="D8" s="41"/>
      <c r="E8" s="41"/>
      <c r="F8" s="41"/>
      <c r="G8" s="41"/>
      <c r="H8" s="38"/>
      <c r="I8" s="39"/>
      <c r="J8" s="39"/>
      <c r="K8" s="38"/>
    </row>
    <row r="9" spans="1:11" s="35" customFormat="1" ht="18.75" customHeight="1">
      <c r="A9" s="422" t="s">
        <v>97</v>
      </c>
      <c r="B9" s="422"/>
      <c r="C9" s="422"/>
      <c r="D9" s="422"/>
      <c r="E9" s="422"/>
      <c r="F9" s="422"/>
      <c r="G9" s="422"/>
      <c r="H9" s="42"/>
      <c r="I9" s="43"/>
      <c r="J9" s="36"/>
    </row>
    <row r="10" spans="1:11" s="46" customFormat="1" ht="18.75" customHeight="1">
      <c r="A10" s="422" t="s">
        <v>98</v>
      </c>
      <c r="B10" s="422"/>
      <c r="C10" s="422"/>
      <c r="D10" s="422"/>
      <c r="E10" s="422"/>
      <c r="F10" s="422"/>
      <c r="G10" s="422"/>
      <c r="H10" s="34"/>
      <c r="I10" s="44"/>
      <c r="J10" s="45"/>
    </row>
    <row r="11" spans="1:11" s="46" customFormat="1" ht="91.15" customHeight="1">
      <c r="A11" s="431" t="s">
        <v>99</v>
      </c>
      <c r="B11" s="431"/>
      <c r="C11" s="431"/>
      <c r="D11" s="431"/>
      <c r="E11" s="431"/>
      <c r="F11" s="431"/>
      <c r="G11" s="431"/>
      <c r="H11" s="34"/>
      <c r="I11" s="44"/>
      <c r="J11" s="45"/>
    </row>
    <row r="12" spans="1:11" s="46" customFormat="1" ht="30.6" customHeight="1">
      <c r="A12" s="438" t="s">
        <v>100</v>
      </c>
      <c r="B12" s="438"/>
      <c r="C12" s="438"/>
      <c r="D12" s="438"/>
      <c r="E12" s="438"/>
      <c r="F12" s="47" t="s">
        <v>101</v>
      </c>
      <c r="G12" s="47" t="s">
        <v>102</v>
      </c>
      <c r="H12" s="34"/>
      <c r="I12" s="44"/>
      <c r="J12" s="45"/>
    </row>
    <row r="13" spans="1:11" s="46" customFormat="1" ht="21.6" customHeight="1">
      <c r="A13" s="424" t="s">
        <v>103</v>
      </c>
      <c r="B13" s="424"/>
      <c r="C13" s="424"/>
      <c r="D13" s="424"/>
      <c r="E13" s="424"/>
      <c r="F13" s="48" t="s">
        <v>104</v>
      </c>
      <c r="G13" s="49" t="s">
        <v>105</v>
      </c>
      <c r="H13" s="34"/>
      <c r="I13" s="44"/>
      <c r="J13" s="45"/>
    </row>
    <row r="14" spans="1:11" s="46" customFormat="1" ht="21.6" customHeight="1">
      <c r="A14" s="424" t="s">
        <v>106</v>
      </c>
      <c r="B14" s="424"/>
      <c r="C14" s="424"/>
      <c r="D14" s="424"/>
      <c r="E14" s="424"/>
      <c r="F14" s="48" t="s">
        <v>104</v>
      </c>
      <c r="G14" s="49">
        <v>40696</v>
      </c>
      <c r="H14" s="34"/>
      <c r="I14" s="44"/>
      <c r="J14" s="45"/>
    </row>
    <row r="15" spans="1:11" s="46" customFormat="1" ht="43.15" customHeight="1">
      <c r="A15" s="424" t="s">
        <v>107</v>
      </c>
      <c r="B15" s="424"/>
      <c r="C15" s="424"/>
      <c r="D15" s="424"/>
      <c r="E15" s="424"/>
      <c r="F15" s="424"/>
      <c r="G15" s="424"/>
      <c r="H15" s="34"/>
      <c r="I15" s="44"/>
      <c r="J15" s="45"/>
    </row>
    <row r="16" spans="1:11" s="46" customFormat="1" ht="61.9" customHeight="1">
      <c r="A16" s="424" t="s">
        <v>108</v>
      </c>
      <c r="B16" s="424"/>
      <c r="C16" s="424"/>
      <c r="D16" s="424"/>
      <c r="E16" s="424"/>
      <c r="F16" s="424"/>
      <c r="G16" s="424"/>
      <c r="H16" s="34"/>
      <c r="I16" s="44"/>
      <c r="J16" s="45"/>
    </row>
    <row r="17" spans="1:10" s="46" customFormat="1" ht="21.6" customHeight="1">
      <c r="A17" s="435" t="s">
        <v>109</v>
      </c>
      <c r="B17" s="435"/>
      <c r="C17" s="435"/>
      <c r="D17" s="435"/>
      <c r="E17" s="435"/>
      <c r="F17" s="435"/>
      <c r="G17" s="435"/>
      <c r="H17" s="34"/>
      <c r="I17" s="44"/>
      <c r="J17" s="45"/>
    </row>
    <row r="18" spans="1:10" s="46" customFormat="1" ht="21.6" customHeight="1">
      <c r="A18" s="429" t="s">
        <v>110</v>
      </c>
      <c r="B18" s="429"/>
      <c r="C18" s="429"/>
      <c r="D18" s="429"/>
      <c r="E18" s="429"/>
      <c r="F18" s="429"/>
      <c r="G18" s="429"/>
      <c r="H18" s="34"/>
      <c r="I18" s="44"/>
      <c r="J18" s="45"/>
    </row>
    <row r="19" spans="1:10" s="46" customFormat="1" ht="21.6" customHeight="1">
      <c r="A19" s="50" t="s">
        <v>111</v>
      </c>
      <c r="B19" s="51"/>
      <c r="C19" s="51"/>
      <c r="D19" s="51"/>
      <c r="E19" s="51"/>
      <c r="F19" s="51"/>
      <c r="G19" s="51"/>
      <c r="H19" s="34"/>
      <c r="I19" s="44"/>
      <c r="J19" s="45"/>
    </row>
    <row r="20" spans="1:10" s="46" customFormat="1" ht="21.6" customHeight="1">
      <c r="A20" s="434" t="s">
        <v>112</v>
      </c>
      <c r="B20" s="434"/>
      <c r="C20" s="434"/>
      <c r="D20" s="434"/>
      <c r="E20" s="434"/>
      <c r="F20" s="434"/>
      <c r="G20" s="434"/>
      <c r="H20" s="34"/>
      <c r="I20" s="44"/>
      <c r="J20" s="45"/>
    </row>
    <row r="21" spans="1:10" s="46" customFormat="1" ht="21.6" customHeight="1">
      <c r="A21" s="435" t="s">
        <v>113</v>
      </c>
      <c r="B21" s="435"/>
      <c r="C21" s="435"/>
      <c r="D21" s="435"/>
      <c r="E21" s="435"/>
      <c r="F21" s="435"/>
      <c r="G21" s="435"/>
      <c r="H21" s="34"/>
      <c r="I21" s="44"/>
      <c r="J21" s="45"/>
    </row>
    <row r="22" spans="1:10" s="46" customFormat="1" ht="21.6" customHeight="1">
      <c r="A22" s="434" t="s">
        <v>114</v>
      </c>
      <c r="B22" s="434"/>
      <c r="C22" s="434"/>
      <c r="D22" s="434"/>
      <c r="E22" s="434"/>
      <c r="F22" s="434"/>
      <c r="G22" s="434"/>
      <c r="H22" s="34"/>
      <c r="I22" s="44"/>
      <c r="J22" s="45"/>
    </row>
    <row r="23" spans="1:10" s="46" customFormat="1" ht="21.6" customHeight="1">
      <c r="A23" s="424" t="s">
        <v>115</v>
      </c>
      <c r="B23" s="424"/>
      <c r="C23" s="424"/>
      <c r="D23" s="424"/>
      <c r="E23" s="424"/>
      <c r="F23" s="424"/>
      <c r="G23" s="424"/>
      <c r="H23" s="34"/>
      <c r="I23" s="44"/>
      <c r="J23" s="45"/>
    </row>
    <row r="24" spans="1:10" s="46" customFormat="1" ht="21.6" customHeight="1">
      <c r="A24" s="434" t="s">
        <v>116</v>
      </c>
      <c r="B24" s="434"/>
      <c r="C24" s="434"/>
      <c r="D24" s="434"/>
      <c r="E24" s="434"/>
      <c r="F24" s="434"/>
      <c r="G24" s="434"/>
      <c r="H24" s="34"/>
      <c r="I24" s="44"/>
      <c r="J24" s="45"/>
    </row>
    <row r="25" spans="1:10" s="46" customFormat="1" ht="21.6" customHeight="1">
      <c r="A25" s="435" t="s">
        <v>117</v>
      </c>
      <c r="B25" s="435"/>
      <c r="C25" s="435"/>
      <c r="D25" s="435"/>
      <c r="E25" s="435"/>
      <c r="F25" s="435"/>
      <c r="G25" s="435"/>
      <c r="H25" s="34"/>
      <c r="I25" s="44"/>
      <c r="J25" s="45"/>
    </row>
    <row r="26" spans="1:10" s="46" customFormat="1" ht="21.6" customHeight="1">
      <c r="A26" s="436" t="s">
        <v>118</v>
      </c>
      <c r="B26" s="436"/>
      <c r="C26" s="436"/>
      <c r="D26" s="436"/>
      <c r="E26" s="436"/>
      <c r="F26" s="436"/>
      <c r="G26" s="436"/>
      <c r="H26" s="34"/>
      <c r="I26" s="44"/>
      <c r="J26" s="45"/>
    </row>
    <row r="27" spans="1:10" s="46" customFormat="1" ht="21.6" customHeight="1">
      <c r="A27" s="424" t="s">
        <v>119</v>
      </c>
      <c r="B27" s="424"/>
      <c r="C27" s="424"/>
      <c r="D27" s="424"/>
      <c r="E27" s="424"/>
      <c r="F27" s="424"/>
      <c r="G27" s="424"/>
      <c r="H27" s="34"/>
      <c r="I27" s="44"/>
      <c r="J27" s="45"/>
    </row>
    <row r="28" spans="1:10" s="46" customFormat="1" ht="21.6" customHeight="1">
      <c r="A28" s="52"/>
      <c r="B28" s="52"/>
      <c r="C28" s="53" t="s">
        <v>120</v>
      </c>
      <c r="D28" s="54"/>
      <c r="E28" s="55" t="s">
        <v>121</v>
      </c>
      <c r="F28" s="55" t="s">
        <v>122</v>
      </c>
      <c r="G28" s="52"/>
      <c r="H28" s="34"/>
      <c r="I28" s="44"/>
      <c r="J28" s="45"/>
    </row>
    <row r="29" spans="1:10" s="46" customFormat="1" ht="21.6" customHeight="1">
      <c r="A29" s="56" t="s">
        <v>123</v>
      </c>
      <c r="B29" s="52"/>
      <c r="C29" s="57" t="s">
        <v>124</v>
      </c>
      <c r="D29" s="52"/>
      <c r="E29" s="58">
        <v>40449</v>
      </c>
      <c r="F29" s="59"/>
      <c r="G29" s="52"/>
      <c r="H29" s="34"/>
      <c r="I29" s="44"/>
      <c r="J29" s="45"/>
    </row>
    <row r="30" spans="1:10" s="46" customFormat="1" ht="21.6" customHeight="1">
      <c r="A30" s="56" t="s">
        <v>125</v>
      </c>
      <c r="B30" s="52"/>
      <c r="C30" s="57" t="s">
        <v>126</v>
      </c>
      <c r="D30" s="52"/>
      <c r="E30" s="58">
        <v>40449</v>
      </c>
      <c r="F30" s="59"/>
      <c r="G30" s="52"/>
      <c r="H30" s="34"/>
      <c r="I30" s="44"/>
      <c r="J30" s="45"/>
    </row>
    <row r="31" spans="1:10" s="46" customFormat="1" ht="21.6" customHeight="1">
      <c r="A31" s="56" t="s">
        <v>127</v>
      </c>
      <c r="B31" s="51"/>
      <c r="C31" s="57" t="s">
        <v>128</v>
      </c>
      <c r="D31" s="51"/>
      <c r="E31" s="58">
        <v>40449</v>
      </c>
      <c r="F31" s="58"/>
      <c r="G31" s="51"/>
      <c r="H31" s="34"/>
      <c r="I31" s="44"/>
      <c r="J31" s="45"/>
    </row>
    <row r="32" spans="1:10" s="46" customFormat="1" ht="21.6" customHeight="1">
      <c r="A32" s="56" t="s">
        <v>129</v>
      </c>
      <c r="B32" s="51"/>
      <c r="C32" s="57" t="s">
        <v>128</v>
      </c>
      <c r="D32" s="51"/>
      <c r="E32" s="58">
        <v>40449</v>
      </c>
      <c r="F32" s="59"/>
      <c r="G32" s="51"/>
      <c r="H32" s="34"/>
      <c r="I32" s="44"/>
      <c r="J32" s="45"/>
    </row>
    <row r="33" spans="1:10" s="46" customFormat="1" ht="21.6" customHeight="1">
      <c r="A33" s="56" t="s">
        <v>130</v>
      </c>
      <c r="B33" s="51"/>
      <c r="C33" s="57" t="s">
        <v>128</v>
      </c>
      <c r="D33" s="51"/>
      <c r="E33" s="58">
        <v>40449</v>
      </c>
      <c r="F33" s="59"/>
      <c r="G33" s="51"/>
      <c r="H33" s="34"/>
      <c r="I33" s="44"/>
      <c r="J33" s="45"/>
    </row>
    <row r="34" spans="1:10" s="46" customFormat="1" ht="21.6" customHeight="1">
      <c r="A34" s="56" t="s">
        <v>131</v>
      </c>
      <c r="B34" s="60"/>
      <c r="C34" s="57" t="s">
        <v>128</v>
      </c>
      <c r="D34" s="60"/>
      <c r="E34" s="58">
        <v>40449</v>
      </c>
      <c r="F34" s="59"/>
      <c r="G34" s="60"/>
      <c r="H34" s="34"/>
      <c r="I34" s="44"/>
      <c r="J34" s="45"/>
    </row>
    <row r="35" spans="1:10" s="46" customFormat="1" ht="21.6" customHeight="1">
      <c r="A35" s="56"/>
      <c r="B35" s="60"/>
      <c r="C35" s="57"/>
      <c r="D35" s="60"/>
      <c r="E35" s="58"/>
      <c r="F35" s="59"/>
      <c r="G35" s="60"/>
      <c r="H35" s="34"/>
      <c r="I35" s="44"/>
      <c r="J35" s="45"/>
    </row>
    <row r="36" spans="1:10" s="35" customFormat="1" ht="17.45" customHeight="1">
      <c r="A36" s="422" t="s">
        <v>132</v>
      </c>
      <c r="B36" s="423"/>
      <c r="C36" s="423"/>
      <c r="D36" s="423"/>
      <c r="E36" s="423"/>
      <c r="F36" s="423"/>
      <c r="G36" s="423"/>
      <c r="H36" s="42"/>
      <c r="I36" s="43"/>
      <c r="J36" s="36"/>
    </row>
    <row r="37" spans="1:10" s="35" customFormat="1" ht="22.15" customHeight="1">
      <c r="A37" s="437" t="s">
        <v>133</v>
      </c>
      <c r="B37" s="437"/>
      <c r="C37" s="437"/>
      <c r="D37" s="437"/>
      <c r="E37" s="437"/>
      <c r="F37" s="437"/>
      <c r="G37" s="437"/>
      <c r="H37" s="42"/>
      <c r="I37" s="43"/>
      <c r="J37" s="36"/>
    </row>
    <row r="38" spans="1:10" s="35" customFormat="1" ht="30.6" customHeight="1">
      <c r="A38" s="433" t="s">
        <v>134</v>
      </c>
      <c r="B38" s="433"/>
      <c r="C38" s="433"/>
      <c r="D38" s="433"/>
      <c r="E38" s="433"/>
      <c r="F38" s="433"/>
      <c r="G38" s="433"/>
      <c r="H38" s="42"/>
      <c r="I38" s="43"/>
      <c r="J38" s="36"/>
    </row>
    <row r="39" spans="1:10" s="35" customFormat="1" ht="16.899999999999999" customHeight="1">
      <c r="A39" s="422" t="s">
        <v>135</v>
      </c>
      <c r="B39" s="423"/>
      <c r="C39" s="423"/>
      <c r="D39" s="423"/>
      <c r="E39" s="423"/>
      <c r="F39" s="423"/>
      <c r="G39" s="423"/>
      <c r="H39" s="42"/>
      <c r="I39" s="43"/>
      <c r="J39" s="36"/>
    </row>
    <row r="40" spans="1:10" s="35" customFormat="1" ht="16.899999999999999" customHeight="1">
      <c r="A40" s="431" t="s">
        <v>136</v>
      </c>
      <c r="B40" s="431"/>
      <c r="C40" s="431"/>
      <c r="D40" s="431"/>
      <c r="E40" s="431"/>
      <c r="F40" s="431"/>
      <c r="G40" s="431"/>
      <c r="H40" s="42"/>
      <c r="I40" s="43"/>
      <c r="J40" s="36"/>
    </row>
    <row r="41" spans="1:10" s="35" customFormat="1">
      <c r="A41" s="422" t="s">
        <v>137</v>
      </c>
      <c r="B41" s="423"/>
      <c r="C41" s="423"/>
      <c r="D41" s="423"/>
      <c r="E41" s="423"/>
      <c r="F41" s="423"/>
      <c r="G41" s="423"/>
      <c r="H41" s="42"/>
      <c r="I41" s="43"/>
      <c r="J41" s="36"/>
    </row>
    <row r="42" spans="1:10" s="35" customFormat="1" ht="21.6" customHeight="1">
      <c r="A42" s="433" t="s">
        <v>138</v>
      </c>
      <c r="B42" s="433"/>
      <c r="C42" s="433"/>
      <c r="D42" s="433"/>
      <c r="E42" s="433"/>
      <c r="F42" s="433"/>
      <c r="G42" s="433"/>
      <c r="H42" s="42"/>
      <c r="I42" s="43"/>
      <c r="J42" s="36"/>
    </row>
    <row r="43" spans="1:10" s="35" customFormat="1" ht="19.5" customHeight="1">
      <c r="A43" s="422" t="s">
        <v>139</v>
      </c>
      <c r="B43" s="422"/>
      <c r="C43" s="422"/>
      <c r="D43" s="422"/>
      <c r="E43" s="422"/>
      <c r="F43" s="422"/>
      <c r="G43" s="422"/>
      <c r="H43" s="42"/>
      <c r="I43" s="43"/>
      <c r="J43" s="36"/>
    </row>
    <row r="44" spans="1:10" s="35" customFormat="1" ht="20.25" customHeight="1">
      <c r="A44" s="431" t="s">
        <v>140</v>
      </c>
      <c r="B44" s="432"/>
      <c r="C44" s="432"/>
      <c r="D44" s="432"/>
      <c r="E44" s="432"/>
      <c r="F44" s="432"/>
      <c r="G44" s="432"/>
      <c r="H44" s="42"/>
      <c r="I44" s="43"/>
      <c r="J44" s="36"/>
    </row>
    <row r="45" spans="1:10" s="35" customFormat="1" ht="20.25" customHeight="1">
      <c r="A45" s="422" t="s">
        <v>141</v>
      </c>
      <c r="B45" s="422"/>
      <c r="C45" s="422"/>
      <c r="D45" s="422"/>
      <c r="E45" s="422"/>
      <c r="F45" s="422"/>
      <c r="G45" s="422"/>
      <c r="H45" s="42"/>
      <c r="I45" s="43"/>
      <c r="J45" s="36"/>
    </row>
    <row r="46" spans="1:10" s="35" customFormat="1" ht="20.25" customHeight="1">
      <c r="A46" s="426" t="s">
        <v>142</v>
      </c>
      <c r="B46" s="426"/>
      <c r="C46" s="426"/>
      <c r="D46" s="426"/>
      <c r="E46" s="426"/>
      <c r="F46" s="426"/>
      <c r="G46" s="426"/>
      <c r="H46" s="42"/>
      <c r="I46" s="43"/>
      <c r="J46" s="36"/>
    </row>
    <row r="47" spans="1:10" s="35" customFormat="1" ht="33.6" customHeight="1">
      <c r="A47" s="429" t="s">
        <v>143</v>
      </c>
      <c r="B47" s="429"/>
      <c r="C47" s="429"/>
      <c r="D47" s="429"/>
      <c r="E47" s="429"/>
      <c r="F47" s="429"/>
      <c r="G47" s="429"/>
      <c r="H47" s="42"/>
      <c r="I47" s="43"/>
      <c r="J47" s="36"/>
    </row>
    <row r="48" spans="1:10" s="35" customFormat="1" ht="75" customHeight="1">
      <c r="A48" s="430" t="s">
        <v>144</v>
      </c>
      <c r="B48" s="429"/>
      <c r="C48" s="429"/>
      <c r="D48" s="429"/>
      <c r="E48" s="429"/>
      <c r="F48" s="429"/>
      <c r="G48" s="429"/>
      <c r="H48" s="42"/>
      <c r="I48" s="43"/>
      <c r="J48" s="36"/>
    </row>
    <row r="49" spans="1:126" s="35" customFormat="1" ht="31.9" customHeight="1">
      <c r="A49" s="430" t="s">
        <v>145</v>
      </c>
      <c r="B49" s="430"/>
      <c r="C49" s="430"/>
      <c r="D49" s="430"/>
      <c r="E49" s="430"/>
      <c r="F49" s="430"/>
      <c r="G49" s="430"/>
      <c r="H49" s="42"/>
      <c r="I49" s="43"/>
      <c r="J49" s="36"/>
    </row>
    <row r="50" spans="1:126" s="35" customFormat="1" ht="25.15" customHeight="1">
      <c r="A50" s="430" t="s">
        <v>146</v>
      </c>
      <c r="B50" s="430"/>
      <c r="C50" s="430"/>
      <c r="D50" s="430"/>
      <c r="E50" s="430"/>
      <c r="F50" s="430"/>
      <c r="G50" s="430"/>
      <c r="H50" s="42"/>
      <c r="I50" s="43"/>
      <c r="J50" s="36"/>
    </row>
    <row r="51" spans="1:126" s="35" customFormat="1" ht="20.25" customHeight="1">
      <c r="A51" s="426" t="s">
        <v>147</v>
      </c>
      <c r="B51" s="426"/>
      <c r="C51" s="426"/>
      <c r="D51" s="426"/>
      <c r="E51" s="426"/>
      <c r="F51" s="426"/>
      <c r="G51" s="426"/>
      <c r="H51" s="42"/>
      <c r="I51" s="43"/>
      <c r="J51" s="36"/>
    </row>
    <row r="52" spans="1:126" s="35" customFormat="1" ht="45.6" customHeight="1">
      <c r="A52" s="429" t="s">
        <v>148</v>
      </c>
      <c r="B52" s="429"/>
      <c r="C52" s="429"/>
      <c r="D52" s="429"/>
      <c r="E52" s="429"/>
      <c r="F52" s="429"/>
      <c r="G52" s="429"/>
      <c r="H52" s="42"/>
      <c r="I52" s="43"/>
      <c r="J52" s="36"/>
    </row>
    <row r="53" spans="1:126" s="35" customFormat="1" ht="20.25" customHeight="1">
      <c r="A53" s="426" t="s">
        <v>149</v>
      </c>
      <c r="B53" s="426"/>
      <c r="C53" s="426"/>
      <c r="D53" s="426"/>
      <c r="E53" s="426"/>
      <c r="F53" s="426"/>
      <c r="G53" s="426"/>
      <c r="H53" s="42"/>
      <c r="I53" s="43"/>
      <c r="J53" s="36"/>
    </row>
    <row r="54" spans="1:126" s="35" customFormat="1" ht="28.9" customHeight="1">
      <c r="A54" s="429" t="s">
        <v>150</v>
      </c>
      <c r="B54" s="429"/>
      <c r="C54" s="429"/>
      <c r="D54" s="429"/>
      <c r="E54" s="429"/>
      <c r="F54" s="429"/>
      <c r="G54" s="429"/>
      <c r="H54" s="42"/>
      <c r="I54" s="43"/>
      <c r="J54" s="36"/>
    </row>
    <row r="55" spans="1:126" s="35" customFormat="1" ht="43.9" customHeight="1">
      <c r="A55" s="429" t="s">
        <v>151</v>
      </c>
      <c r="B55" s="429"/>
      <c r="C55" s="429"/>
      <c r="D55" s="429"/>
      <c r="E55" s="429"/>
      <c r="F55" s="429"/>
      <c r="G55" s="429"/>
      <c r="H55" s="42"/>
      <c r="I55" s="43"/>
      <c r="J55" s="36"/>
    </row>
    <row r="56" spans="1:126" s="35" customFormat="1" ht="23.45" customHeight="1">
      <c r="A56" s="428" t="s">
        <v>152</v>
      </c>
      <c r="B56" s="428"/>
      <c r="C56" s="428"/>
      <c r="D56" s="428"/>
      <c r="E56" s="428"/>
      <c r="F56" s="428"/>
      <c r="G56" s="428"/>
      <c r="H56" s="428"/>
      <c r="I56" s="428"/>
      <c r="J56" s="428"/>
      <c r="K56" s="428"/>
      <c r="L56" s="428"/>
      <c r="M56" s="428"/>
      <c r="N56" s="428"/>
      <c r="O56" s="428"/>
      <c r="P56" s="428"/>
      <c r="Q56" s="428"/>
      <c r="R56" s="428"/>
      <c r="S56" s="428"/>
      <c r="T56" s="428"/>
      <c r="U56" s="428"/>
      <c r="V56" s="428"/>
      <c r="W56" s="428"/>
      <c r="X56" s="428"/>
      <c r="Y56" s="428"/>
      <c r="Z56" s="428"/>
      <c r="AA56" s="428"/>
      <c r="AB56" s="428"/>
      <c r="AC56" s="428"/>
      <c r="AD56" s="428"/>
      <c r="AE56" s="428"/>
      <c r="AF56" s="428"/>
      <c r="AG56" s="428"/>
      <c r="AH56" s="428"/>
      <c r="AI56" s="428"/>
      <c r="AJ56" s="428"/>
      <c r="AK56" s="428"/>
      <c r="AL56" s="428"/>
      <c r="AM56" s="428"/>
      <c r="AN56" s="428"/>
      <c r="AO56" s="428"/>
      <c r="AP56" s="428"/>
      <c r="AQ56" s="428"/>
      <c r="AR56" s="428"/>
      <c r="AS56" s="428"/>
      <c r="AT56" s="428"/>
      <c r="AU56" s="428"/>
      <c r="AV56" s="428"/>
      <c r="AW56" s="428"/>
      <c r="AX56" s="428"/>
      <c r="AY56" s="428"/>
      <c r="AZ56" s="428"/>
      <c r="BA56" s="428"/>
      <c r="BB56" s="428"/>
      <c r="BC56" s="428"/>
      <c r="BD56" s="428"/>
      <c r="BE56" s="428"/>
      <c r="BF56" s="428"/>
      <c r="BG56" s="428"/>
      <c r="BH56" s="428"/>
      <c r="BI56" s="428"/>
      <c r="BJ56" s="428"/>
      <c r="BK56" s="428"/>
      <c r="BL56" s="428"/>
      <c r="BM56" s="428"/>
      <c r="BN56" s="428"/>
      <c r="BO56" s="428"/>
      <c r="BP56" s="428"/>
      <c r="BQ56" s="428"/>
      <c r="BR56" s="428"/>
      <c r="BS56" s="428"/>
      <c r="BT56" s="428"/>
      <c r="BU56" s="428"/>
      <c r="BV56" s="428"/>
      <c r="BW56" s="428"/>
      <c r="BX56" s="428"/>
      <c r="BY56" s="428"/>
      <c r="BZ56" s="428"/>
      <c r="CA56" s="428"/>
      <c r="CB56" s="428"/>
      <c r="CC56" s="428"/>
      <c r="CD56" s="428"/>
      <c r="CE56" s="428"/>
      <c r="CF56" s="428"/>
      <c r="CG56" s="428"/>
      <c r="CH56" s="428"/>
      <c r="CI56" s="428"/>
      <c r="CJ56" s="428"/>
      <c r="CK56" s="428"/>
      <c r="CL56" s="428"/>
      <c r="CM56" s="428"/>
      <c r="CN56" s="428"/>
      <c r="CO56" s="428"/>
      <c r="CP56" s="428"/>
      <c r="CQ56" s="428"/>
      <c r="CR56" s="428"/>
      <c r="CS56" s="428"/>
      <c r="CT56" s="428"/>
      <c r="CU56" s="428"/>
      <c r="CV56" s="428"/>
      <c r="CW56" s="428"/>
      <c r="CX56" s="428"/>
      <c r="CY56" s="428"/>
      <c r="CZ56" s="428"/>
      <c r="DA56" s="428"/>
      <c r="DB56" s="428"/>
      <c r="DC56" s="428"/>
      <c r="DD56" s="428"/>
      <c r="DE56" s="428"/>
      <c r="DF56" s="428"/>
      <c r="DG56" s="428"/>
      <c r="DH56" s="428"/>
      <c r="DI56" s="428"/>
      <c r="DJ56" s="428"/>
      <c r="DK56" s="428"/>
      <c r="DL56" s="428"/>
      <c r="DM56" s="428"/>
      <c r="DN56" s="428"/>
      <c r="DO56" s="428"/>
      <c r="DP56" s="428"/>
      <c r="DQ56" s="428"/>
      <c r="DR56" s="428"/>
      <c r="DS56" s="428"/>
      <c r="DT56" s="428"/>
      <c r="DU56" s="428"/>
      <c r="DV56" s="428"/>
    </row>
    <row r="57" spans="1:126" s="35" customFormat="1" ht="33" customHeight="1">
      <c r="A57" s="429" t="s">
        <v>153</v>
      </c>
      <c r="B57" s="429"/>
      <c r="C57" s="429"/>
      <c r="D57" s="429"/>
      <c r="E57" s="429"/>
      <c r="F57" s="429"/>
      <c r="G57" s="429"/>
      <c r="H57" s="61"/>
      <c r="I57" s="61"/>
      <c r="J57" s="61"/>
      <c r="K57" s="61"/>
      <c r="L57" s="61"/>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c r="DQ57" s="61"/>
      <c r="DR57" s="61"/>
      <c r="DS57" s="61"/>
      <c r="DT57" s="61"/>
      <c r="DU57" s="61"/>
      <c r="DV57" s="61"/>
    </row>
    <row r="58" spans="1:126" s="35" customFormat="1" ht="33" customHeight="1">
      <c r="A58" s="429" t="s">
        <v>154</v>
      </c>
      <c r="B58" s="429"/>
      <c r="C58" s="429"/>
      <c r="D58" s="429"/>
      <c r="E58" s="429"/>
      <c r="F58" s="429"/>
      <c r="G58" s="429"/>
      <c r="H58" s="61"/>
      <c r="I58" s="61"/>
      <c r="J58" s="61"/>
      <c r="K58" s="61"/>
      <c r="L58" s="61"/>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c r="DQ58" s="61"/>
      <c r="DR58" s="61"/>
      <c r="DS58" s="61"/>
      <c r="DT58" s="61"/>
      <c r="DU58" s="61"/>
      <c r="DV58" s="61"/>
    </row>
    <row r="59" spans="1:126" s="35" customFormat="1" ht="33" customHeight="1">
      <c r="A59" s="429" t="s">
        <v>155</v>
      </c>
      <c r="B59" s="429"/>
      <c r="C59" s="429"/>
      <c r="D59" s="429"/>
      <c r="E59" s="429"/>
      <c r="F59" s="429"/>
      <c r="G59" s="429"/>
      <c r="H59" s="61"/>
      <c r="I59" s="61"/>
      <c r="J59" s="61"/>
      <c r="K59" s="61"/>
      <c r="L59" s="61"/>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c r="DQ59" s="61"/>
      <c r="DR59" s="61"/>
      <c r="DS59" s="61"/>
      <c r="DT59" s="61"/>
      <c r="DU59" s="61"/>
      <c r="DV59" s="61"/>
    </row>
    <row r="60" spans="1:126" s="35" customFormat="1" ht="23.45" customHeight="1">
      <c r="A60" s="429" t="s">
        <v>156</v>
      </c>
      <c r="B60" s="429"/>
      <c r="C60" s="429"/>
      <c r="D60" s="429"/>
      <c r="E60" s="429"/>
      <c r="F60" s="429"/>
      <c r="G60" s="429"/>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c r="DQ60" s="61"/>
      <c r="DR60" s="61"/>
      <c r="DS60" s="61"/>
      <c r="DT60" s="61"/>
      <c r="DU60" s="61"/>
      <c r="DV60" s="61"/>
    </row>
    <row r="61" spans="1:126" s="35" customFormat="1" ht="23.45" customHeight="1">
      <c r="A61" s="426" t="s">
        <v>157</v>
      </c>
      <c r="B61" s="426"/>
      <c r="C61" s="426"/>
      <c r="D61" s="426"/>
      <c r="E61" s="426"/>
      <c r="F61" s="426"/>
      <c r="G61" s="426"/>
      <c r="H61" s="42"/>
      <c r="I61" s="43"/>
      <c r="J61" s="36"/>
    </row>
    <row r="62" spans="1:126" s="65" customFormat="1" ht="23.45" customHeight="1">
      <c r="A62" s="424" t="s">
        <v>158</v>
      </c>
      <c r="B62" s="424"/>
      <c r="C62" s="424"/>
      <c r="D62" s="424"/>
      <c r="E62" s="424"/>
      <c r="F62" s="424"/>
      <c r="G62" s="424"/>
      <c r="H62" s="62"/>
      <c r="I62" s="63"/>
      <c r="J62" s="64"/>
    </row>
    <row r="63" spans="1:126" s="65" customFormat="1" ht="76.150000000000006" customHeight="1">
      <c r="A63" s="424" t="s">
        <v>159</v>
      </c>
      <c r="B63" s="424"/>
      <c r="C63" s="424"/>
      <c r="D63" s="424"/>
      <c r="E63" s="424"/>
      <c r="F63" s="424"/>
      <c r="G63" s="424"/>
      <c r="H63" s="62"/>
      <c r="I63" s="63"/>
      <c r="J63" s="64"/>
    </row>
    <row r="64" spans="1:126" s="65" customFormat="1" ht="44.45" customHeight="1">
      <c r="A64" s="424" t="s">
        <v>160</v>
      </c>
      <c r="B64" s="424"/>
      <c r="C64" s="424"/>
      <c r="D64" s="424"/>
      <c r="E64" s="424"/>
      <c r="F64" s="424"/>
      <c r="G64" s="424"/>
      <c r="H64" s="62"/>
      <c r="I64" s="63"/>
      <c r="J64" s="64"/>
    </row>
    <row r="65" spans="1:12" s="35" customFormat="1" ht="23.45" customHeight="1">
      <c r="A65" s="59" t="s">
        <v>161</v>
      </c>
      <c r="B65" s="51"/>
      <c r="C65" s="66" t="s">
        <v>162</v>
      </c>
      <c r="D65" s="51"/>
      <c r="E65" s="427" t="s">
        <v>163</v>
      </c>
      <c r="F65" s="427"/>
      <c r="G65" s="427"/>
      <c r="H65" s="427"/>
      <c r="I65" s="427"/>
      <c r="J65" s="427"/>
      <c r="K65" s="427"/>
      <c r="L65" s="427"/>
    </row>
    <row r="66" spans="1:12" s="35" customFormat="1" ht="23.45" customHeight="1">
      <c r="A66" s="59" t="s">
        <v>164</v>
      </c>
      <c r="B66" s="51"/>
      <c r="C66" s="67" t="s">
        <v>165</v>
      </c>
      <c r="D66" s="51"/>
      <c r="E66" s="427" t="s">
        <v>163</v>
      </c>
      <c r="F66" s="427"/>
      <c r="G66" s="427"/>
      <c r="H66" s="427"/>
      <c r="I66" s="427"/>
      <c r="J66" s="427"/>
      <c r="K66" s="427"/>
      <c r="L66" s="427"/>
    </row>
    <row r="67" spans="1:12" s="35" customFormat="1" ht="23.45" customHeight="1">
      <c r="A67" s="59" t="s">
        <v>166</v>
      </c>
      <c r="B67" s="51"/>
      <c r="C67" s="66" t="s">
        <v>167</v>
      </c>
      <c r="D67" s="51"/>
      <c r="E67" s="427" t="s">
        <v>163</v>
      </c>
      <c r="F67" s="427"/>
      <c r="G67" s="427"/>
      <c r="H67" s="427"/>
      <c r="I67" s="427"/>
      <c r="J67" s="427"/>
      <c r="K67" s="427"/>
      <c r="L67" s="427"/>
    </row>
    <row r="68" spans="1:12" s="35" customFormat="1" ht="23.45" customHeight="1">
      <c r="A68" s="59" t="s">
        <v>168</v>
      </c>
      <c r="B68" s="51"/>
      <c r="C68" s="66" t="s">
        <v>167</v>
      </c>
      <c r="D68" s="51"/>
      <c r="E68" s="427" t="s">
        <v>163</v>
      </c>
      <c r="F68" s="427"/>
      <c r="G68" s="427"/>
      <c r="H68" s="427"/>
      <c r="I68" s="427"/>
      <c r="J68" s="427"/>
      <c r="K68" s="427"/>
      <c r="L68" s="427"/>
    </row>
    <row r="69" spans="1:12" s="35" customFormat="1" ht="23.45" customHeight="1">
      <c r="A69" s="426" t="s">
        <v>169</v>
      </c>
      <c r="B69" s="426"/>
      <c r="C69" s="426"/>
      <c r="D69" s="426"/>
      <c r="E69" s="426"/>
      <c r="F69" s="426"/>
      <c r="G69" s="426"/>
      <c r="H69" s="42"/>
      <c r="I69" s="43"/>
      <c r="J69" s="36"/>
    </row>
    <row r="70" spans="1:12" s="35" customFormat="1" ht="107.45" customHeight="1">
      <c r="A70" s="424" t="s">
        <v>170</v>
      </c>
      <c r="B70" s="424"/>
      <c r="C70" s="424"/>
      <c r="D70" s="424"/>
      <c r="E70" s="424"/>
      <c r="F70" s="424"/>
      <c r="G70" s="424"/>
      <c r="H70" s="42"/>
      <c r="I70" s="43"/>
      <c r="J70" s="36"/>
    </row>
    <row r="71" spans="1:12" s="35" customFormat="1" ht="61.9" customHeight="1">
      <c r="A71" s="424" t="s">
        <v>171</v>
      </c>
      <c r="B71" s="424"/>
      <c r="C71" s="424"/>
      <c r="D71" s="424"/>
      <c r="E71" s="424"/>
      <c r="F71" s="424"/>
      <c r="G71" s="424"/>
      <c r="H71" s="42"/>
      <c r="I71" s="43"/>
      <c r="J71" s="36"/>
    </row>
    <row r="72" spans="1:12" s="65" customFormat="1" ht="23.45" customHeight="1">
      <c r="A72" s="426" t="s">
        <v>172</v>
      </c>
      <c r="B72" s="426"/>
      <c r="C72" s="426"/>
      <c r="D72" s="426"/>
      <c r="E72" s="426"/>
      <c r="F72" s="426"/>
      <c r="G72" s="426"/>
      <c r="H72" s="62"/>
      <c r="I72" s="63"/>
      <c r="J72" s="64"/>
    </row>
    <row r="73" spans="1:12" s="65" customFormat="1" ht="47.45" customHeight="1">
      <c r="A73" s="424" t="s">
        <v>173</v>
      </c>
      <c r="B73" s="424"/>
      <c r="C73" s="424"/>
      <c r="D73" s="424"/>
      <c r="E73" s="424"/>
      <c r="F73" s="424"/>
      <c r="G73" s="424"/>
      <c r="H73" s="62"/>
      <c r="I73" s="63"/>
      <c r="J73" s="64"/>
    </row>
    <row r="74" spans="1:12" s="65" customFormat="1" ht="23.45" customHeight="1">
      <c r="A74" s="68" t="s">
        <v>174</v>
      </c>
      <c r="B74" s="69"/>
      <c r="C74" s="69"/>
      <c r="D74" s="69"/>
      <c r="E74" s="69"/>
      <c r="F74" s="69"/>
      <c r="G74" s="69"/>
      <c r="H74" s="62"/>
      <c r="I74" s="63"/>
      <c r="J74" s="64"/>
    </row>
    <row r="75" spans="1:12" s="65" customFormat="1" ht="22.15" customHeight="1">
      <c r="A75" s="424" t="s">
        <v>175</v>
      </c>
      <c r="B75" s="424"/>
      <c r="C75" s="424"/>
      <c r="D75" s="424"/>
      <c r="E75" s="424"/>
      <c r="F75" s="424"/>
      <c r="G75" s="424"/>
      <c r="H75" s="62"/>
      <c r="I75" s="63"/>
      <c r="J75" s="64"/>
    </row>
    <row r="76" spans="1:12" s="65" customFormat="1" ht="32.450000000000003" customHeight="1">
      <c r="A76" s="424" t="s">
        <v>176</v>
      </c>
      <c r="B76" s="424"/>
      <c r="C76" s="424"/>
      <c r="D76" s="424"/>
      <c r="E76" s="424"/>
      <c r="F76" s="424"/>
      <c r="G76" s="424"/>
      <c r="H76" s="62"/>
      <c r="I76" s="63"/>
      <c r="J76" s="64"/>
    </row>
    <row r="77" spans="1:12" s="65" customFormat="1" ht="33" customHeight="1">
      <c r="A77" s="424" t="s">
        <v>177</v>
      </c>
      <c r="B77" s="424"/>
      <c r="C77" s="424"/>
      <c r="D77" s="424"/>
      <c r="E77" s="424"/>
      <c r="F77" s="424"/>
      <c r="G77" s="424"/>
      <c r="H77" s="62"/>
      <c r="I77" s="63"/>
      <c r="J77" s="64"/>
    </row>
    <row r="78" spans="1:12" s="65" customFormat="1" ht="25.15" customHeight="1">
      <c r="A78" s="426" t="s">
        <v>178</v>
      </c>
      <c r="B78" s="426"/>
      <c r="C78" s="426"/>
      <c r="D78" s="426"/>
      <c r="E78" s="426"/>
      <c r="F78" s="426"/>
      <c r="G78" s="426"/>
      <c r="H78" s="62"/>
      <c r="I78" s="63"/>
      <c r="J78" s="64"/>
    </row>
    <row r="79" spans="1:12" s="65" customFormat="1" ht="45" customHeight="1">
      <c r="A79" s="424" t="s">
        <v>179</v>
      </c>
      <c r="B79" s="424"/>
      <c r="C79" s="424"/>
      <c r="D79" s="424"/>
      <c r="E79" s="424"/>
      <c r="F79" s="424"/>
      <c r="G79" s="424"/>
      <c r="H79" s="62"/>
      <c r="I79" s="63"/>
      <c r="J79" s="64"/>
    </row>
    <row r="80" spans="1:12" s="65" customFormat="1" ht="25.15" customHeight="1">
      <c r="A80" s="426" t="s">
        <v>180</v>
      </c>
      <c r="B80" s="426"/>
      <c r="C80" s="426"/>
      <c r="D80" s="426"/>
      <c r="E80" s="426"/>
      <c r="F80" s="426"/>
      <c r="G80" s="426"/>
      <c r="H80" s="62"/>
      <c r="I80" s="63"/>
      <c r="J80" s="64"/>
    </row>
    <row r="81" spans="1:10" s="65" customFormat="1" ht="34.15" customHeight="1">
      <c r="A81" s="424" t="s">
        <v>181</v>
      </c>
      <c r="B81" s="424"/>
      <c r="C81" s="424"/>
      <c r="D81" s="424"/>
      <c r="E81" s="424"/>
      <c r="F81" s="424"/>
      <c r="G81" s="424"/>
      <c r="H81" s="62"/>
      <c r="I81" s="63"/>
      <c r="J81" s="64"/>
    </row>
    <row r="82" spans="1:10" s="65" customFormat="1" ht="25.15" customHeight="1">
      <c r="A82" s="426" t="s">
        <v>182</v>
      </c>
      <c r="B82" s="426"/>
      <c r="C82" s="426"/>
      <c r="D82" s="426"/>
      <c r="E82" s="426"/>
      <c r="F82" s="426"/>
      <c r="G82" s="426"/>
      <c r="H82" s="62"/>
      <c r="I82" s="63"/>
      <c r="J82" s="64"/>
    </row>
    <row r="83" spans="1:10" s="65" customFormat="1" ht="73.900000000000006" customHeight="1">
      <c r="A83" s="424" t="s">
        <v>183</v>
      </c>
      <c r="B83" s="424"/>
      <c r="C83" s="424"/>
      <c r="D83" s="424"/>
      <c r="E83" s="424"/>
      <c r="F83" s="424"/>
      <c r="G83" s="424"/>
      <c r="H83" s="62"/>
      <c r="I83" s="63"/>
      <c r="J83" s="64"/>
    </row>
    <row r="84" spans="1:10" s="65" customFormat="1" ht="25.15" customHeight="1">
      <c r="A84" s="68" t="s">
        <v>184</v>
      </c>
      <c r="B84" s="68"/>
      <c r="C84" s="68"/>
      <c r="D84" s="68"/>
      <c r="E84" s="69"/>
      <c r="F84" s="69"/>
      <c r="G84" s="69"/>
      <c r="H84" s="62"/>
      <c r="I84" s="63"/>
      <c r="J84" s="64"/>
    </row>
    <row r="85" spans="1:10" s="65" customFormat="1" ht="60" customHeight="1">
      <c r="A85" s="424" t="s">
        <v>185</v>
      </c>
      <c r="B85" s="424"/>
      <c r="C85" s="424"/>
      <c r="D85" s="424"/>
      <c r="E85" s="424"/>
      <c r="F85" s="424"/>
      <c r="G85" s="424"/>
      <c r="H85" s="62"/>
      <c r="I85" s="63"/>
      <c r="J85" s="64"/>
    </row>
    <row r="86" spans="1:10" s="65" customFormat="1" ht="25.15" customHeight="1">
      <c r="A86" s="68" t="s">
        <v>186</v>
      </c>
      <c r="B86" s="68"/>
      <c r="C86" s="68"/>
      <c r="D86" s="68"/>
      <c r="E86" s="69"/>
      <c r="F86" s="69"/>
      <c r="G86" s="69"/>
      <c r="H86" s="62"/>
      <c r="I86" s="63"/>
      <c r="J86" s="64"/>
    </row>
    <row r="87" spans="1:10" s="65" customFormat="1" ht="20.45" customHeight="1">
      <c r="A87" s="424" t="s">
        <v>187</v>
      </c>
      <c r="B87" s="424"/>
      <c r="C87" s="424"/>
      <c r="D87" s="424"/>
      <c r="E87" s="424"/>
      <c r="F87" s="424"/>
      <c r="G87" s="424"/>
      <c r="H87" s="62"/>
      <c r="I87" s="63"/>
      <c r="J87" s="64"/>
    </row>
    <row r="88" spans="1:10" s="65" customFormat="1" ht="20.45" customHeight="1">
      <c r="A88" s="424" t="s">
        <v>188</v>
      </c>
      <c r="B88" s="424"/>
      <c r="C88" s="424"/>
      <c r="D88" s="424"/>
      <c r="E88" s="424"/>
      <c r="F88" s="424"/>
      <c r="G88" s="424"/>
      <c r="H88" s="62"/>
      <c r="I88" s="63"/>
      <c r="J88" s="64"/>
    </row>
    <row r="89" spans="1:10" s="65" customFormat="1" ht="31.15" customHeight="1">
      <c r="A89" s="424" t="s">
        <v>189</v>
      </c>
      <c r="B89" s="424"/>
      <c r="C89" s="424"/>
      <c r="D89" s="424"/>
      <c r="E89" s="424"/>
      <c r="F89" s="424"/>
      <c r="G89" s="424"/>
      <c r="H89" s="62"/>
      <c r="I89" s="63"/>
      <c r="J89" s="64"/>
    </row>
    <row r="90" spans="1:10" s="65" customFormat="1" ht="42.6" customHeight="1">
      <c r="A90" s="424" t="s">
        <v>190</v>
      </c>
      <c r="B90" s="424"/>
      <c r="C90" s="424"/>
      <c r="D90" s="424"/>
      <c r="E90" s="424"/>
      <c r="F90" s="424"/>
      <c r="G90" s="424"/>
      <c r="H90" s="62"/>
      <c r="I90" s="63"/>
      <c r="J90" s="64"/>
    </row>
    <row r="91" spans="1:10" s="65" customFormat="1" ht="33" customHeight="1">
      <c r="A91" s="424" t="s">
        <v>191</v>
      </c>
      <c r="B91" s="424"/>
      <c r="C91" s="424"/>
      <c r="D91" s="424"/>
      <c r="E91" s="424"/>
      <c r="F91" s="424"/>
      <c r="G91" s="424"/>
      <c r="H91" s="62"/>
      <c r="I91" s="63"/>
      <c r="J91" s="64"/>
    </row>
    <row r="92" spans="1:10" s="65" customFormat="1" ht="37.15" customHeight="1">
      <c r="A92" s="424" t="s">
        <v>192</v>
      </c>
      <c r="B92" s="424"/>
      <c r="C92" s="424"/>
      <c r="D92" s="424"/>
      <c r="E92" s="424"/>
      <c r="F92" s="424"/>
      <c r="G92" s="424"/>
      <c r="H92" s="62"/>
      <c r="I92" s="63"/>
      <c r="J92" s="64"/>
    </row>
    <row r="93" spans="1:10" s="65" customFormat="1" ht="25.15" customHeight="1">
      <c r="A93" s="70" t="s">
        <v>193</v>
      </c>
      <c r="B93" s="70"/>
      <c r="C93" s="70"/>
      <c r="D93" s="70"/>
      <c r="E93" s="69"/>
      <c r="F93" s="69"/>
      <c r="G93" s="69"/>
      <c r="H93" s="62"/>
      <c r="I93" s="63"/>
      <c r="J93" s="64"/>
    </row>
    <row r="94" spans="1:10" s="65" customFormat="1" ht="30" customHeight="1">
      <c r="A94" s="424" t="s">
        <v>194</v>
      </c>
      <c r="B94" s="424"/>
      <c r="C94" s="424"/>
      <c r="D94" s="424"/>
      <c r="E94" s="424"/>
      <c r="F94" s="424"/>
      <c r="G94" s="424"/>
      <c r="H94" s="62"/>
      <c r="I94" s="63"/>
      <c r="J94" s="64"/>
    </row>
    <row r="95" spans="1:10" s="65" customFormat="1" ht="25.15" customHeight="1">
      <c r="A95" s="424" t="s">
        <v>195</v>
      </c>
      <c r="B95" s="424"/>
      <c r="C95" s="424"/>
      <c r="D95" s="424"/>
      <c r="E95" s="424"/>
      <c r="F95" s="424"/>
      <c r="G95" s="424"/>
      <c r="H95" s="62"/>
      <c r="I95" s="63"/>
      <c r="J95" s="64"/>
    </row>
    <row r="96" spans="1:10" s="65" customFormat="1" ht="25.15" customHeight="1">
      <c r="A96" s="425" t="s">
        <v>196</v>
      </c>
      <c r="B96" s="425"/>
      <c r="C96" s="425"/>
      <c r="D96" s="425"/>
      <c r="E96" s="425"/>
      <c r="F96" s="425"/>
      <c r="G96" s="425"/>
      <c r="H96" s="62"/>
      <c r="I96" s="63"/>
      <c r="J96" s="64"/>
    </row>
    <row r="97" spans="1:10" s="65" customFormat="1" ht="31.9" customHeight="1">
      <c r="A97" s="424" t="s">
        <v>197</v>
      </c>
      <c r="B97" s="424"/>
      <c r="C97" s="424"/>
      <c r="D97" s="424"/>
      <c r="E97" s="424"/>
      <c r="F97" s="424"/>
      <c r="G97" s="424"/>
      <c r="H97" s="62"/>
      <c r="I97" s="63"/>
      <c r="J97" s="64"/>
    </row>
    <row r="98" spans="1:10" s="65" customFormat="1" ht="45.6" customHeight="1">
      <c r="A98" s="424" t="s">
        <v>198</v>
      </c>
      <c r="B98" s="424"/>
      <c r="C98" s="424"/>
      <c r="D98" s="424"/>
      <c r="E98" s="424"/>
      <c r="F98" s="424"/>
      <c r="G98" s="424"/>
      <c r="H98" s="62"/>
      <c r="I98" s="63"/>
      <c r="J98" s="64"/>
    </row>
    <row r="99" spans="1:10" s="65" customFormat="1" ht="25.15" customHeight="1">
      <c r="A99" s="425" t="s">
        <v>199</v>
      </c>
      <c r="B99" s="425"/>
      <c r="C99" s="425"/>
      <c r="D99" s="425"/>
      <c r="E99" s="425"/>
      <c r="F99" s="425"/>
      <c r="G99" s="425"/>
      <c r="H99" s="62"/>
      <c r="I99" s="63"/>
      <c r="J99" s="64"/>
    </row>
    <row r="100" spans="1:10" s="65" customFormat="1" ht="72" customHeight="1">
      <c r="A100" s="424" t="s">
        <v>200</v>
      </c>
      <c r="B100" s="424"/>
      <c r="C100" s="424"/>
      <c r="D100" s="424"/>
      <c r="E100" s="424"/>
      <c r="F100" s="424"/>
      <c r="G100" s="424"/>
      <c r="H100" s="62"/>
      <c r="I100" s="63"/>
      <c r="J100" s="64"/>
    </row>
    <row r="101" spans="1:10" s="65" customFormat="1" ht="43.15" customHeight="1">
      <c r="A101" s="424" t="s">
        <v>201</v>
      </c>
      <c r="B101" s="424"/>
      <c r="C101" s="424"/>
      <c r="D101" s="424"/>
      <c r="E101" s="424"/>
      <c r="F101" s="424"/>
      <c r="G101" s="424"/>
      <c r="H101" s="62"/>
      <c r="I101" s="63"/>
      <c r="J101" s="64"/>
    </row>
    <row r="102" spans="1:10" s="65" customFormat="1" ht="45" customHeight="1">
      <c r="A102" s="424" t="s">
        <v>202</v>
      </c>
      <c r="B102" s="424"/>
      <c r="C102" s="424"/>
      <c r="D102" s="424"/>
      <c r="E102" s="424"/>
      <c r="F102" s="424"/>
      <c r="G102" s="424"/>
      <c r="H102" s="62"/>
      <c r="I102" s="63"/>
      <c r="J102" s="64"/>
    </row>
    <row r="103" spans="1:10" s="65" customFormat="1" ht="45" customHeight="1">
      <c r="A103" s="424" t="s">
        <v>203</v>
      </c>
      <c r="B103" s="424"/>
      <c r="C103" s="424"/>
      <c r="D103" s="424"/>
      <c r="E103" s="424"/>
      <c r="F103" s="424"/>
      <c r="G103" s="424"/>
      <c r="H103" s="62"/>
      <c r="I103" s="63"/>
      <c r="J103" s="64"/>
    </row>
    <row r="104" spans="1:10" s="65" customFormat="1" ht="103.15" customHeight="1">
      <c r="A104" s="424" t="s">
        <v>204</v>
      </c>
      <c r="B104" s="424"/>
      <c r="C104" s="424"/>
      <c r="D104" s="424"/>
      <c r="E104" s="424"/>
      <c r="F104" s="424"/>
      <c r="G104" s="424"/>
      <c r="H104" s="62"/>
      <c r="I104" s="63"/>
      <c r="J104" s="64"/>
    </row>
    <row r="105" spans="1:10" s="65" customFormat="1" ht="25.15" customHeight="1">
      <c r="A105" s="426" t="s">
        <v>205</v>
      </c>
      <c r="B105" s="426"/>
      <c r="C105" s="426"/>
      <c r="D105" s="426"/>
      <c r="E105" s="426"/>
      <c r="F105" s="426"/>
      <c r="G105" s="426"/>
      <c r="H105" s="62"/>
      <c r="I105" s="63"/>
      <c r="J105" s="64"/>
    </row>
    <row r="106" spans="1:10" s="65" customFormat="1" ht="60.6" customHeight="1">
      <c r="A106" s="424" t="s">
        <v>206</v>
      </c>
      <c r="B106" s="424"/>
      <c r="C106" s="424"/>
      <c r="D106" s="424"/>
      <c r="E106" s="424"/>
      <c r="F106" s="424"/>
      <c r="G106" s="424"/>
      <c r="H106" s="62"/>
      <c r="I106" s="63"/>
      <c r="J106" s="64"/>
    </row>
    <row r="107" spans="1:10" s="65" customFormat="1" ht="31.9" customHeight="1">
      <c r="A107" s="424" t="s">
        <v>207</v>
      </c>
      <c r="B107" s="424"/>
      <c r="C107" s="424"/>
      <c r="D107" s="424"/>
      <c r="E107" s="424"/>
      <c r="F107" s="424"/>
      <c r="G107" s="424"/>
      <c r="H107" s="62"/>
      <c r="I107" s="63"/>
      <c r="J107" s="64"/>
    </row>
    <row r="108" spans="1:10" s="65" customFormat="1" ht="46.15" customHeight="1">
      <c r="A108" s="424" t="s">
        <v>208</v>
      </c>
      <c r="B108" s="424"/>
      <c r="C108" s="424"/>
      <c r="D108" s="424"/>
      <c r="E108" s="424"/>
      <c r="F108" s="424"/>
      <c r="G108" s="424"/>
      <c r="H108" s="62"/>
      <c r="I108" s="63"/>
      <c r="J108" s="64"/>
    </row>
    <row r="109" spans="1:10" s="65" customFormat="1" ht="33.6" customHeight="1">
      <c r="A109" s="424" t="s">
        <v>209</v>
      </c>
      <c r="B109" s="424"/>
      <c r="C109" s="424"/>
      <c r="D109" s="424"/>
      <c r="E109" s="424"/>
      <c r="F109" s="424"/>
      <c r="G109" s="424"/>
      <c r="H109" s="62"/>
      <c r="I109" s="63"/>
      <c r="J109" s="64"/>
    </row>
    <row r="110" spans="1:10" s="65" customFormat="1" ht="23.45" customHeight="1">
      <c r="A110" s="70" t="s">
        <v>210</v>
      </c>
      <c r="B110" s="69"/>
      <c r="C110" s="69"/>
      <c r="D110" s="69"/>
      <c r="E110" s="69"/>
      <c r="F110" s="69"/>
      <c r="G110" s="69"/>
      <c r="H110" s="62"/>
      <c r="I110" s="63"/>
      <c r="J110" s="64"/>
    </row>
    <row r="111" spans="1:10" s="65" customFormat="1" ht="23.45" customHeight="1">
      <c r="A111" s="71" t="s">
        <v>211</v>
      </c>
      <c r="B111" s="69"/>
      <c r="C111" s="69"/>
      <c r="D111" s="69"/>
      <c r="E111" s="69"/>
      <c r="F111" s="69"/>
      <c r="G111" s="69"/>
      <c r="H111" s="62"/>
      <c r="I111" s="63"/>
      <c r="J111" s="64"/>
    </row>
    <row r="112" spans="1:10" s="65" customFormat="1" ht="23.45" customHeight="1">
      <c r="A112" s="72" t="s">
        <v>212</v>
      </c>
      <c r="B112" s="69"/>
      <c r="C112" s="69"/>
      <c r="D112" s="69"/>
      <c r="E112" s="69"/>
      <c r="F112" s="69"/>
      <c r="G112" s="69"/>
      <c r="H112" s="62"/>
      <c r="I112" s="63"/>
      <c r="J112" s="64"/>
    </row>
    <row r="113" spans="1:10" s="65" customFormat="1" ht="61.9" customHeight="1">
      <c r="A113" s="424" t="s">
        <v>213</v>
      </c>
      <c r="B113" s="424"/>
      <c r="C113" s="424"/>
      <c r="D113" s="424"/>
      <c r="E113" s="424"/>
      <c r="F113" s="424"/>
      <c r="G113" s="424"/>
      <c r="H113" s="62"/>
      <c r="I113" s="63"/>
      <c r="J113" s="64"/>
    </row>
    <row r="114" spans="1:10" s="65" customFormat="1" ht="37.9" customHeight="1">
      <c r="A114" s="424" t="s">
        <v>214</v>
      </c>
      <c r="B114" s="424"/>
      <c r="C114" s="424"/>
      <c r="D114" s="424"/>
      <c r="E114" s="424"/>
      <c r="F114" s="424"/>
      <c r="G114" s="424"/>
      <c r="H114" s="62"/>
      <c r="I114" s="63"/>
      <c r="J114" s="64"/>
    </row>
    <row r="115" spans="1:10" s="65" customFormat="1" ht="33.6" customHeight="1">
      <c r="A115" s="424" t="s">
        <v>215</v>
      </c>
      <c r="B115" s="424"/>
      <c r="C115" s="424"/>
      <c r="D115" s="424"/>
      <c r="E115" s="424"/>
      <c r="F115" s="424"/>
      <c r="G115" s="424"/>
      <c r="H115" s="62"/>
      <c r="I115" s="63"/>
      <c r="J115" s="64"/>
    </row>
    <row r="116" spans="1:10" s="65" customFormat="1" ht="23.45" customHeight="1">
      <c r="A116" s="425" t="s">
        <v>216</v>
      </c>
      <c r="B116" s="425"/>
      <c r="C116" s="425"/>
      <c r="D116" s="425"/>
      <c r="E116" s="425"/>
      <c r="F116" s="425"/>
      <c r="G116" s="425"/>
      <c r="H116" s="62"/>
      <c r="I116" s="63"/>
      <c r="J116" s="64"/>
    </row>
    <row r="117" spans="1:10" s="65" customFormat="1" ht="60.6" customHeight="1">
      <c r="A117" s="424" t="s">
        <v>217</v>
      </c>
      <c r="B117" s="424"/>
      <c r="C117" s="424"/>
      <c r="D117" s="424"/>
      <c r="E117" s="424"/>
      <c r="F117" s="424"/>
      <c r="G117" s="424"/>
      <c r="H117" s="62"/>
      <c r="I117" s="63"/>
      <c r="J117" s="64"/>
    </row>
    <row r="118" spans="1:10" s="65" customFormat="1" ht="38.450000000000003" customHeight="1">
      <c r="A118" s="424" t="s">
        <v>218</v>
      </c>
      <c r="B118" s="424"/>
      <c r="C118" s="424"/>
      <c r="D118" s="424"/>
      <c r="E118" s="424"/>
      <c r="F118" s="424"/>
      <c r="G118" s="424"/>
      <c r="H118" s="62"/>
      <c r="I118" s="63"/>
      <c r="J118" s="64"/>
    </row>
    <row r="119" spans="1:10" s="65" customFormat="1" ht="23.45" customHeight="1">
      <c r="A119" s="424" t="s">
        <v>219</v>
      </c>
      <c r="B119" s="424"/>
      <c r="C119" s="424"/>
      <c r="D119" s="424"/>
      <c r="E119" s="424"/>
      <c r="F119" s="424"/>
      <c r="G119" s="424"/>
      <c r="H119" s="62"/>
      <c r="I119" s="63"/>
      <c r="J119" s="64"/>
    </row>
    <row r="120" spans="1:10" s="65" customFormat="1" ht="23.45" customHeight="1">
      <c r="A120" s="73" t="s">
        <v>220</v>
      </c>
      <c r="B120" s="69"/>
      <c r="C120" s="69"/>
      <c r="D120" s="69"/>
      <c r="E120" s="69"/>
      <c r="F120" s="69"/>
      <c r="G120" s="69"/>
      <c r="H120" s="62"/>
      <c r="I120" s="63"/>
      <c r="J120" s="64"/>
    </row>
    <row r="121" spans="1:10" s="65" customFormat="1" ht="23.45" customHeight="1">
      <c r="A121" s="424" t="s">
        <v>221</v>
      </c>
      <c r="B121" s="424"/>
      <c r="C121" s="424"/>
      <c r="D121" s="424"/>
      <c r="E121" s="424"/>
      <c r="F121" s="424"/>
      <c r="G121" s="424"/>
      <c r="H121" s="62"/>
      <c r="I121" s="63"/>
      <c r="J121" s="64"/>
    </row>
    <row r="122" spans="1:10" s="65" customFormat="1" ht="23.45" customHeight="1">
      <c r="A122" s="73" t="s">
        <v>222</v>
      </c>
      <c r="B122" s="69"/>
      <c r="C122" s="69"/>
      <c r="D122" s="69"/>
      <c r="E122" s="69"/>
      <c r="F122" s="69"/>
      <c r="G122" s="69"/>
      <c r="H122" s="62"/>
      <c r="I122" s="63"/>
      <c r="J122" s="64"/>
    </row>
    <row r="123" spans="1:10" s="65" customFormat="1" ht="51.6" customHeight="1">
      <c r="A123" s="424" t="s">
        <v>223</v>
      </c>
      <c r="B123" s="424"/>
      <c r="C123" s="424"/>
      <c r="D123" s="424"/>
      <c r="E123" s="424"/>
      <c r="F123" s="424"/>
      <c r="G123" s="424"/>
      <c r="H123" s="62"/>
      <c r="I123" s="63"/>
      <c r="J123" s="64"/>
    </row>
    <row r="124" spans="1:10" s="65" customFormat="1" ht="23.45" hidden="1" customHeight="1">
      <c r="A124" s="70" t="s">
        <v>224</v>
      </c>
      <c r="B124" s="69"/>
      <c r="C124" s="69"/>
      <c r="D124" s="69"/>
      <c r="E124" s="69"/>
      <c r="F124" s="69"/>
      <c r="G124" s="69"/>
      <c r="H124" s="62"/>
      <c r="I124" s="63"/>
      <c r="J124" s="64"/>
    </row>
    <row r="125" spans="1:10" s="65" customFormat="1" ht="34.9" hidden="1" customHeight="1">
      <c r="A125" s="424" t="s">
        <v>225</v>
      </c>
      <c r="B125" s="424"/>
      <c r="C125" s="424"/>
      <c r="D125" s="424"/>
      <c r="E125" s="424"/>
      <c r="F125" s="424"/>
      <c r="G125" s="424"/>
      <c r="H125" s="62"/>
      <c r="I125" s="63"/>
      <c r="J125" s="64"/>
    </row>
    <row r="126" spans="1:10" s="65" customFormat="1" ht="23.45" hidden="1" customHeight="1">
      <c r="A126" s="74" t="s">
        <v>226</v>
      </c>
      <c r="B126" s="69"/>
      <c r="C126" s="69"/>
      <c r="D126" s="69"/>
      <c r="E126" s="69"/>
      <c r="F126" s="69"/>
      <c r="G126" s="69"/>
      <c r="H126" s="62"/>
      <c r="I126" s="63"/>
      <c r="J126" s="64"/>
    </row>
    <row r="127" spans="1:10" s="65" customFormat="1" ht="15" customHeight="1">
      <c r="A127" s="74"/>
      <c r="B127" s="69"/>
      <c r="C127" s="69"/>
      <c r="D127" s="69"/>
      <c r="E127" s="69"/>
      <c r="F127" s="69"/>
      <c r="G127" s="69"/>
      <c r="H127" s="62"/>
      <c r="I127" s="63"/>
      <c r="J127" s="64"/>
    </row>
    <row r="128" spans="1:10" s="35" customFormat="1">
      <c r="A128" s="422" t="s">
        <v>227</v>
      </c>
      <c r="B128" s="423"/>
      <c r="C128" s="423"/>
      <c r="D128" s="423"/>
      <c r="E128" s="423"/>
      <c r="F128" s="423"/>
      <c r="G128" s="423"/>
      <c r="H128" s="42"/>
      <c r="I128" s="43"/>
      <c r="J128" s="36"/>
    </row>
    <row r="129" spans="1:10" s="35" customFormat="1" ht="19.149999999999999" customHeight="1">
      <c r="A129" s="42"/>
      <c r="B129" s="42"/>
      <c r="C129" s="42"/>
      <c r="D129" s="42"/>
      <c r="E129" s="42"/>
      <c r="F129" s="42"/>
      <c r="G129" s="75" t="s">
        <v>228</v>
      </c>
      <c r="H129" s="42"/>
      <c r="I129" s="43"/>
      <c r="J129" s="36"/>
    </row>
    <row r="130" spans="1:10" s="35" customFormat="1" ht="31.15" customHeight="1">
      <c r="A130" s="76" t="s">
        <v>229</v>
      </c>
      <c r="B130" s="62"/>
      <c r="C130" s="62"/>
      <c r="D130" s="62"/>
      <c r="E130" s="62"/>
      <c r="F130" s="77" t="s">
        <v>230</v>
      </c>
      <c r="G130" s="77" t="s">
        <v>231</v>
      </c>
      <c r="H130" s="42"/>
      <c r="I130" s="43"/>
      <c r="J130" s="36"/>
    </row>
    <row r="131" spans="1:10" s="35" customFormat="1" ht="18" customHeight="1">
      <c r="A131" s="78" t="s">
        <v>232</v>
      </c>
      <c r="B131" s="62"/>
      <c r="C131" s="62"/>
      <c r="D131" s="62"/>
      <c r="E131" s="62"/>
      <c r="F131" s="79">
        <f>'[1]BCD TK'!H9</f>
        <v>2644910769.3798676</v>
      </c>
      <c r="G131" s="79">
        <f>'[1]BCD TK'!D9</f>
        <v>2488539205</v>
      </c>
      <c r="H131" s="80"/>
      <c r="I131" s="43"/>
      <c r="J131" s="36"/>
    </row>
    <row r="132" spans="1:10" s="35" customFormat="1" ht="18" customHeight="1">
      <c r="A132" s="78" t="s">
        <v>233</v>
      </c>
      <c r="B132" s="62"/>
      <c r="C132" s="62"/>
      <c r="D132" s="62"/>
      <c r="E132" s="62"/>
      <c r="F132" s="79">
        <f>'[1]BCD TK'!H11</f>
        <v>5000000</v>
      </c>
      <c r="G132" s="79">
        <f>'[1]BCD TK'!D11</f>
        <v>0</v>
      </c>
      <c r="H132" s="80"/>
      <c r="I132" s="43"/>
      <c r="J132" s="36"/>
    </row>
    <row r="133" spans="1:10" s="35" customFormat="1" ht="18" customHeight="1">
      <c r="A133" s="78" t="s">
        <v>234</v>
      </c>
      <c r="B133" s="62"/>
      <c r="C133" s="62"/>
      <c r="D133" s="62"/>
      <c r="E133" s="62"/>
      <c r="F133" s="79">
        <f>'[1]BCD TK'!H10</f>
        <v>189227854</v>
      </c>
      <c r="G133" s="79">
        <f>'[1]BCD TK'!D10</f>
        <v>278604158</v>
      </c>
      <c r="H133" s="80"/>
      <c r="I133" s="43"/>
      <c r="J133" s="36"/>
    </row>
    <row r="134" spans="1:10" s="35" customFormat="1" ht="18" customHeight="1">
      <c r="A134" s="62"/>
      <c r="B134" s="62"/>
      <c r="C134" s="62"/>
      <c r="D134" s="62"/>
      <c r="E134" s="81" t="s">
        <v>235</v>
      </c>
      <c r="F134" s="82">
        <f>SUM(F131:F133)</f>
        <v>2839138623.3798676</v>
      </c>
      <c r="G134" s="82">
        <f>SUM(G131:G133)</f>
        <v>2767143363</v>
      </c>
      <c r="H134" s="80"/>
      <c r="I134" s="43"/>
      <c r="J134" s="36"/>
    </row>
    <row r="135" spans="1:10" s="35" customFormat="1" ht="33" customHeight="1">
      <c r="A135" s="76" t="s">
        <v>236</v>
      </c>
      <c r="B135" s="62"/>
      <c r="C135" s="62"/>
      <c r="D135" s="62"/>
      <c r="E135" s="83"/>
      <c r="F135" s="77" t="s">
        <v>230</v>
      </c>
      <c r="G135" s="77" t="s">
        <v>231</v>
      </c>
      <c r="H135" s="80"/>
      <c r="I135" s="43"/>
      <c r="J135" s="36"/>
    </row>
    <row r="136" spans="1:10" s="35" customFormat="1" ht="18" customHeight="1">
      <c r="A136" s="62" t="s">
        <v>237</v>
      </c>
      <c r="B136" s="62"/>
      <c r="C136" s="62"/>
      <c r="D136" s="62"/>
      <c r="E136" s="83"/>
      <c r="F136" s="84">
        <f>'[1]BCD TK'!H12</f>
        <v>7885986650.6000004</v>
      </c>
      <c r="G136" s="84">
        <f>'[1]BCD KETOAN'!E18</f>
        <v>10491100216</v>
      </c>
      <c r="H136" s="80"/>
      <c r="I136" s="43"/>
      <c r="J136" s="36"/>
    </row>
    <row r="137" spans="1:10" s="35" customFormat="1" ht="18" customHeight="1">
      <c r="A137" s="62" t="s">
        <v>238</v>
      </c>
      <c r="B137" s="62"/>
      <c r="C137" s="62"/>
      <c r="D137" s="62"/>
      <c r="E137" s="83"/>
      <c r="F137" s="84">
        <f>'[1]BCD TK'!H48</f>
        <v>519423637</v>
      </c>
      <c r="G137" s="84">
        <f>'[1]BCD KETOAN'!E19</f>
        <v>721105237</v>
      </c>
      <c r="H137" s="80"/>
      <c r="I137" s="43"/>
      <c r="J137" s="36"/>
    </row>
    <row r="138" spans="1:10" s="35" customFormat="1" ht="18" customHeight="1">
      <c r="A138" s="62" t="s">
        <v>239</v>
      </c>
      <c r="B138" s="62"/>
      <c r="C138" s="62"/>
      <c r="D138" s="62"/>
      <c r="E138" s="83"/>
      <c r="F138" s="84">
        <f>'[1]BCD TK'!H15</f>
        <v>20043338591</v>
      </c>
      <c r="G138" s="84">
        <f>'[1]BCD KETOAN'!E21</f>
        <v>20082579929</v>
      </c>
      <c r="H138" s="80"/>
      <c r="I138" s="43"/>
      <c r="J138" s="36"/>
    </row>
    <row r="139" spans="1:10" s="35" customFormat="1" ht="18" customHeight="1">
      <c r="A139" s="62"/>
      <c r="B139" s="62"/>
      <c r="C139" s="62"/>
      <c r="D139" s="62"/>
      <c r="E139" s="81" t="s">
        <v>235</v>
      </c>
      <c r="F139" s="82">
        <f>SUM(F136:F138)</f>
        <v>28448748878.599998</v>
      </c>
      <c r="G139" s="82">
        <f>SUM(G136:G138)</f>
        <v>31294785382</v>
      </c>
      <c r="H139" s="80"/>
      <c r="I139" s="43"/>
      <c r="J139" s="36"/>
    </row>
    <row r="140" spans="1:10" s="35" customFormat="1" ht="18" customHeight="1">
      <c r="A140" s="62" t="s">
        <v>240</v>
      </c>
      <c r="B140" s="62"/>
      <c r="C140" s="62"/>
      <c r="D140" s="62"/>
      <c r="E140" s="81"/>
      <c r="F140" s="82"/>
      <c r="G140" s="82"/>
      <c r="H140" s="80"/>
      <c r="I140" s="43"/>
      <c r="J140" s="36"/>
    </row>
    <row r="141" spans="1:10" s="35" customFormat="1" ht="34.15" customHeight="1">
      <c r="A141" s="76" t="s">
        <v>241</v>
      </c>
      <c r="B141" s="62"/>
      <c r="C141" s="62"/>
      <c r="D141" s="62"/>
      <c r="E141" s="62"/>
      <c r="F141" s="77" t="s">
        <v>230</v>
      </c>
      <c r="G141" s="77" t="s">
        <v>231</v>
      </c>
      <c r="H141" s="80"/>
      <c r="I141" s="43"/>
      <c r="J141" s="36"/>
    </row>
    <row r="142" spans="1:10" s="35" customFormat="1" ht="18" customHeight="1">
      <c r="A142" s="85" t="s">
        <v>242</v>
      </c>
      <c r="B142" s="62"/>
      <c r="C142" s="62"/>
      <c r="D142" s="62"/>
      <c r="E142" s="62"/>
      <c r="F142" s="84">
        <f>'[1]BCD TK'!H20</f>
        <v>557555998.11544037</v>
      </c>
      <c r="G142" s="84">
        <f>'[1]BCD TK'!D20</f>
        <v>819079924</v>
      </c>
      <c r="H142" s="80"/>
      <c r="I142" s="43"/>
      <c r="J142" s="36"/>
    </row>
    <row r="143" spans="1:10" s="35" customFormat="1" ht="18" customHeight="1">
      <c r="A143" s="85" t="s">
        <v>243</v>
      </c>
      <c r="B143" s="62"/>
      <c r="C143" s="62"/>
      <c r="D143" s="62"/>
      <c r="E143" s="62"/>
      <c r="F143" s="84">
        <f>'[1]BCD TK'!H21</f>
        <v>0</v>
      </c>
      <c r="G143" s="84">
        <f>'[1]BCD TK'!D21</f>
        <v>1680000</v>
      </c>
      <c r="H143" s="80"/>
      <c r="I143" s="43"/>
      <c r="J143" s="36"/>
    </row>
    <row r="144" spans="1:10" s="35" customFormat="1" ht="18" customHeight="1">
      <c r="A144" s="85" t="s">
        <v>244</v>
      </c>
      <c r="B144" s="62"/>
      <c r="C144" s="62"/>
      <c r="D144" s="62"/>
      <c r="E144" s="62"/>
      <c r="F144" s="84">
        <f>'[1]BCD TK'!H19</f>
        <v>0</v>
      </c>
      <c r="G144" s="84">
        <f>'[1]BCD TK'!D19</f>
        <v>32727273</v>
      </c>
      <c r="H144" s="80"/>
      <c r="I144" s="43"/>
      <c r="J144" s="36"/>
    </row>
    <row r="145" spans="1:14" s="35" customFormat="1" ht="18" customHeight="1">
      <c r="A145" s="85" t="s">
        <v>245</v>
      </c>
      <c r="B145" s="62"/>
      <c r="C145" s="62"/>
      <c r="D145" s="62"/>
      <c r="E145" s="62"/>
      <c r="F145" s="84">
        <f>'[1]BCD TK'!H23+'[1]BCD TK'!H22+2</f>
        <v>348464225.42705965</v>
      </c>
      <c r="G145" s="84">
        <f>'[1]BCD TK'!D23+'[1]BCD TK'!D22</f>
        <v>716394168</v>
      </c>
      <c r="H145" s="80"/>
      <c r="I145" s="43"/>
      <c r="J145" s="36"/>
    </row>
    <row r="146" spans="1:14" s="35" customFormat="1" ht="18" customHeight="1">
      <c r="A146" s="85" t="s">
        <v>246</v>
      </c>
      <c r="B146" s="62"/>
      <c r="C146" s="62"/>
      <c r="D146" s="62"/>
      <c r="E146" s="62"/>
      <c r="F146" s="84">
        <f>'[1]BCD TK'!H24</f>
        <v>8030325697.9128923</v>
      </c>
      <c r="G146" s="84">
        <f>'[1]BCD TK'!D24</f>
        <v>7628404049</v>
      </c>
      <c r="H146" s="80"/>
      <c r="I146" s="43"/>
      <c r="J146" s="36"/>
    </row>
    <row r="147" spans="1:14" s="35" customFormat="1" ht="18" customHeight="1">
      <c r="A147" s="85"/>
      <c r="B147" s="62"/>
      <c r="C147" s="62"/>
      <c r="D147" s="62"/>
      <c r="E147" s="81" t="s">
        <v>235</v>
      </c>
      <c r="F147" s="82">
        <f>SUM(F142:F146)</f>
        <v>8936345921.4553928</v>
      </c>
      <c r="G147" s="82">
        <f>SUM(G142:G146)</f>
        <v>9198285414</v>
      </c>
      <c r="H147" s="80"/>
      <c r="I147" s="43"/>
      <c r="J147" s="36"/>
    </row>
    <row r="148" spans="1:14" s="35" customFormat="1" ht="33" customHeight="1">
      <c r="A148" s="76" t="s">
        <v>247</v>
      </c>
      <c r="B148" s="76"/>
      <c r="C148" s="76"/>
      <c r="D148" s="62"/>
      <c r="E148" s="62"/>
      <c r="F148" s="77" t="s">
        <v>230</v>
      </c>
      <c r="G148" s="77" t="s">
        <v>231</v>
      </c>
      <c r="H148" s="80"/>
      <c r="I148" s="43"/>
      <c r="J148" s="36"/>
    </row>
    <row r="149" spans="1:14" s="35" customFormat="1" ht="18" customHeight="1">
      <c r="A149" s="62" t="s">
        <v>248</v>
      </c>
      <c r="B149" s="62"/>
      <c r="C149" s="62"/>
      <c r="D149" s="62"/>
      <c r="E149" s="62"/>
      <c r="F149" s="84">
        <f>'[1]BCD TK'!H17</f>
        <v>92358761.25</v>
      </c>
      <c r="G149" s="84">
        <f>'[1]BCD TK'!D17</f>
        <v>51891649</v>
      </c>
      <c r="H149" s="80"/>
      <c r="J149" s="36"/>
    </row>
    <row r="150" spans="1:14" s="35" customFormat="1" ht="18" customHeight="1">
      <c r="A150" s="76"/>
      <c r="B150" s="62"/>
      <c r="C150" s="62"/>
      <c r="D150" s="62"/>
      <c r="E150" s="81" t="s">
        <v>235</v>
      </c>
      <c r="F150" s="82">
        <f>SUM(F149:F149)</f>
        <v>92358761.25</v>
      </c>
      <c r="G150" s="82">
        <f>SUM(G149:G149)</f>
        <v>51891649</v>
      </c>
      <c r="H150" s="80"/>
      <c r="I150" s="43"/>
      <c r="J150" s="36"/>
    </row>
    <row r="151" spans="1:14" s="35" customFormat="1" ht="18" customHeight="1">
      <c r="A151" s="76" t="s">
        <v>249</v>
      </c>
      <c r="B151" s="62"/>
      <c r="C151" s="62"/>
      <c r="D151" s="62"/>
      <c r="E151" s="81"/>
      <c r="F151" s="82"/>
      <c r="G151" s="82"/>
      <c r="H151" s="80"/>
      <c r="I151" s="43"/>
      <c r="J151" s="36"/>
    </row>
    <row r="152" spans="1:14" s="35" customFormat="1" ht="18" customHeight="1">
      <c r="A152" s="62" t="s">
        <v>250</v>
      </c>
      <c r="B152" s="62"/>
      <c r="C152" s="62"/>
      <c r="D152" s="62"/>
      <c r="E152" s="81"/>
      <c r="F152" s="79">
        <f>'[1]BCD TK'!H16</f>
        <v>310000000</v>
      </c>
      <c r="G152" s="79">
        <f>'[1]BCD TK'!D16</f>
        <v>0</v>
      </c>
      <c r="H152" s="80"/>
      <c r="I152" s="43"/>
      <c r="J152" s="36"/>
    </row>
    <row r="153" spans="1:14" s="35" customFormat="1" ht="18" customHeight="1">
      <c r="B153" s="62"/>
      <c r="C153" s="62"/>
      <c r="D153" s="62"/>
      <c r="E153" s="81" t="s">
        <v>235</v>
      </c>
      <c r="F153" s="82">
        <f>SUM(F152:F152)</f>
        <v>310000000</v>
      </c>
      <c r="G153" s="82">
        <f>SUM(G152:G152)</f>
        <v>0</v>
      </c>
      <c r="H153" s="80"/>
      <c r="I153" s="43"/>
      <c r="J153" s="36"/>
    </row>
    <row r="154" spans="1:14" s="35" customFormat="1" ht="32.450000000000003" customHeight="1">
      <c r="A154" s="76" t="s">
        <v>251</v>
      </c>
      <c r="B154" s="62"/>
      <c r="C154" s="62"/>
      <c r="D154" s="62"/>
      <c r="E154" s="62"/>
      <c r="F154" s="77" t="s">
        <v>230</v>
      </c>
      <c r="G154" s="77" t="s">
        <v>231</v>
      </c>
      <c r="H154" s="80"/>
      <c r="I154" s="43"/>
      <c r="J154" s="36"/>
    </row>
    <row r="155" spans="1:14" s="35" customFormat="1" ht="18" customHeight="1">
      <c r="A155" s="78" t="s">
        <v>252</v>
      </c>
      <c r="B155" s="62"/>
      <c r="C155" s="62"/>
      <c r="D155" s="62"/>
      <c r="E155" s="62"/>
      <c r="F155" s="84">
        <v>3885338</v>
      </c>
      <c r="G155" s="84">
        <f>'[6]TK 2012'!$H$19</f>
        <v>0</v>
      </c>
      <c r="H155" s="80"/>
      <c r="I155" s="43"/>
      <c r="J155" s="36"/>
    </row>
    <row r="156" spans="1:14" s="35" customFormat="1" ht="18" customHeight="1">
      <c r="A156" s="78" t="s">
        <v>253</v>
      </c>
      <c r="B156" s="62"/>
      <c r="C156" s="62"/>
      <c r="D156" s="62"/>
      <c r="E156" s="62"/>
      <c r="F156" s="84">
        <v>84974589.600000024</v>
      </c>
      <c r="G156" s="84">
        <f>[7]PSTH!$I$16</f>
        <v>179842464.60000002</v>
      </c>
      <c r="H156" s="80"/>
      <c r="I156" s="43"/>
      <c r="J156" s="36"/>
    </row>
    <row r="157" spans="1:14" s="35" customFormat="1" ht="18" customHeight="1">
      <c r="A157" s="78" t="s">
        <v>254</v>
      </c>
      <c r="B157" s="62"/>
      <c r="C157" s="62"/>
      <c r="D157" s="62"/>
      <c r="E157" s="62"/>
      <c r="F157" s="84">
        <v>0</v>
      </c>
      <c r="G157" s="84">
        <v>0</v>
      </c>
      <c r="H157" s="80"/>
      <c r="I157" s="43"/>
      <c r="J157" s="36"/>
    </row>
    <row r="158" spans="1:14" s="35" customFormat="1" ht="18" customHeight="1">
      <c r="A158" s="62"/>
      <c r="B158" s="62"/>
      <c r="C158" s="62"/>
      <c r="D158" s="62"/>
      <c r="E158" s="81" t="s">
        <v>235</v>
      </c>
      <c r="F158" s="82">
        <f>SUM(F155:F157)</f>
        <v>88859927.600000024</v>
      </c>
      <c r="G158" s="82">
        <f>SUM(G155:G157)</f>
        <v>179842464.60000002</v>
      </c>
      <c r="H158" s="80"/>
      <c r="I158" s="43"/>
      <c r="J158" s="36"/>
      <c r="K158" s="86"/>
      <c r="L158" s="86"/>
      <c r="N158" s="87"/>
    </row>
    <row r="159" spans="1:14" s="35" customFormat="1" ht="18" customHeight="1">
      <c r="A159" s="76" t="s">
        <v>255</v>
      </c>
      <c r="B159" s="62"/>
      <c r="C159" s="62"/>
      <c r="D159" s="62"/>
      <c r="E159" s="81"/>
      <c r="F159" s="88"/>
      <c r="G159" s="82"/>
      <c r="H159" s="80"/>
      <c r="I159" s="43"/>
      <c r="J159" s="36"/>
      <c r="K159" s="86"/>
      <c r="L159" s="86"/>
    </row>
    <row r="160" spans="1:14" s="99" customFormat="1" ht="31.9" customHeight="1">
      <c r="A160" s="89" t="s">
        <v>256</v>
      </c>
      <c r="B160" s="90"/>
      <c r="C160" s="91" t="s">
        <v>231</v>
      </c>
      <c r="D160" s="92"/>
      <c r="E160" s="93" t="s">
        <v>257</v>
      </c>
      <c r="F160" s="94" t="s">
        <v>258</v>
      </c>
      <c r="G160" s="77" t="s">
        <v>230</v>
      </c>
      <c r="H160" s="95"/>
      <c r="I160" s="96"/>
      <c r="J160" s="97"/>
      <c r="K160" s="98"/>
      <c r="L160" s="98"/>
    </row>
    <row r="161" spans="1:12" s="35" customFormat="1" ht="18" customHeight="1">
      <c r="A161" s="62" t="s">
        <v>259</v>
      </c>
      <c r="B161" s="62"/>
      <c r="C161" s="100">
        <v>3218554434</v>
      </c>
      <c r="D161" s="100"/>
      <c r="E161" s="101">
        <f>'[1]BCD TK'!F26</f>
        <v>0</v>
      </c>
      <c r="F161" s="101">
        <f>'[1]BCD TK'!G26</f>
        <v>0</v>
      </c>
      <c r="G161" s="100">
        <f>C161+E161-F161</f>
        <v>3218554434</v>
      </c>
      <c r="H161" s="80"/>
      <c r="I161" s="43"/>
      <c r="J161" s="36"/>
      <c r="K161" s="86"/>
      <c r="L161" s="86"/>
    </row>
    <row r="162" spans="1:12" s="35" customFormat="1" ht="18" customHeight="1">
      <c r="A162" s="62" t="s">
        <v>260</v>
      </c>
      <c r="B162" s="62"/>
      <c r="C162" s="100">
        <v>112059091</v>
      </c>
      <c r="D162" s="100"/>
      <c r="E162" s="101">
        <f>'[1]BCD TK'!F27</f>
        <v>0</v>
      </c>
      <c r="F162" s="101">
        <f>'[1]BCD TK'!G27+1508300</f>
        <v>4305125</v>
      </c>
      <c r="G162" s="100">
        <f>C162+E162-F162</f>
        <v>107753966</v>
      </c>
      <c r="H162" s="80"/>
      <c r="I162" s="43"/>
      <c r="J162" s="36"/>
      <c r="K162" s="86"/>
      <c r="L162" s="86"/>
    </row>
    <row r="163" spans="1:12" s="35" customFormat="1" ht="18" customHeight="1">
      <c r="A163" s="62" t="s">
        <v>166</v>
      </c>
      <c r="B163" s="62"/>
      <c r="C163" s="100">
        <v>9894018641</v>
      </c>
      <c r="D163" s="100"/>
      <c r="E163" s="101">
        <f>'[1]BCD TK'!F28+3790800</f>
        <v>24359800</v>
      </c>
      <c r="F163" s="101">
        <f>'[1]BCD TK'!G28</f>
        <v>766653636</v>
      </c>
      <c r="G163" s="100">
        <f>C163+E163-F163</f>
        <v>9151724805</v>
      </c>
      <c r="H163" s="80"/>
      <c r="I163" s="43"/>
      <c r="J163" s="36"/>
      <c r="K163" s="86"/>
      <c r="L163" s="86"/>
    </row>
    <row r="164" spans="1:12" s="35" customFormat="1" ht="18" customHeight="1">
      <c r="A164" s="62" t="s">
        <v>261</v>
      </c>
      <c r="B164" s="62"/>
      <c r="C164" s="100">
        <v>84327220</v>
      </c>
      <c r="D164" s="100"/>
      <c r="E164" s="101">
        <f>'[1]BCD TK'!F29</f>
        <v>0</v>
      </c>
      <c r="F164" s="101">
        <f>'[1]BCD TK'!G29</f>
        <v>0</v>
      </c>
      <c r="G164" s="100">
        <f>C164+E164-F164</f>
        <v>84327220</v>
      </c>
      <c r="H164" s="80"/>
      <c r="I164" s="43"/>
      <c r="J164" s="36"/>
      <c r="K164" s="86"/>
      <c r="L164" s="86"/>
    </row>
    <row r="165" spans="1:12" s="35" customFormat="1" ht="18" customHeight="1">
      <c r="A165" s="62" t="s">
        <v>262</v>
      </c>
      <c r="B165" s="62"/>
      <c r="C165" s="100">
        <v>9867369972</v>
      </c>
      <c r="D165" s="100"/>
      <c r="E165" s="101">
        <f>'[1]BCD TK'!F30+95120768</f>
        <v>95120768</v>
      </c>
      <c r="F165" s="101">
        <f>'[1]BCD TK'!G30+213639867</f>
        <v>242966070</v>
      </c>
      <c r="G165" s="100">
        <f>C165+E165-F165</f>
        <v>9719524670</v>
      </c>
      <c r="H165" s="80"/>
      <c r="I165" s="43"/>
      <c r="J165" s="36"/>
      <c r="K165" s="86"/>
      <c r="L165" s="86"/>
    </row>
    <row r="166" spans="1:12" s="35" customFormat="1" ht="18" customHeight="1" thickBot="1">
      <c r="A166" s="102" t="s">
        <v>263</v>
      </c>
      <c r="B166" s="103"/>
      <c r="C166" s="104">
        <f>SUM(C161:C165)</f>
        <v>23176329358</v>
      </c>
      <c r="D166" s="104">
        <f>SUM(D161:D165)</f>
        <v>0</v>
      </c>
      <c r="E166" s="104">
        <f>SUM(E161:E165)</f>
        <v>119480568</v>
      </c>
      <c r="F166" s="104">
        <f>SUM(F161:F165)</f>
        <v>1013924831</v>
      </c>
      <c r="G166" s="104">
        <f>SUM(G161:G165)</f>
        <v>22281885095</v>
      </c>
      <c r="H166" s="105"/>
      <c r="I166" s="43"/>
      <c r="J166" s="36"/>
      <c r="K166" s="86"/>
      <c r="L166" s="86"/>
    </row>
    <row r="167" spans="1:12" s="35" customFormat="1" ht="18" customHeight="1" thickTop="1">
      <c r="A167" s="106" t="s">
        <v>264</v>
      </c>
      <c r="B167" s="107"/>
      <c r="C167" s="107"/>
      <c r="D167" s="107"/>
      <c r="E167" s="108"/>
      <c r="F167" s="109"/>
      <c r="G167" s="109"/>
      <c r="H167" s="80"/>
      <c r="I167" s="43"/>
      <c r="J167" s="36"/>
      <c r="K167" s="86"/>
      <c r="L167" s="86"/>
    </row>
    <row r="168" spans="1:12" s="35" customFormat="1" ht="18" customHeight="1">
      <c r="A168" s="62" t="s">
        <v>259</v>
      </c>
      <c r="B168" s="62"/>
      <c r="C168" s="100">
        <v>254499213</v>
      </c>
      <c r="D168" s="100"/>
      <c r="E168" s="101">
        <f>'[1]BCD TK'!G34+57487072</f>
        <v>114974146</v>
      </c>
      <c r="F168" s="101">
        <f>'[1]BCD TK'!F34</f>
        <v>0</v>
      </c>
      <c r="G168" s="100">
        <f>C168+E168-F168</f>
        <v>369473359</v>
      </c>
      <c r="H168" s="80"/>
      <c r="I168" s="43"/>
      <c r="J168" s="36"/>
      <c r="K168" s="86"/>
      <c r="L168" s="86"/>
    </row>
    <row r="169" spans="1:12" s="35" customFormat="1" ht="18" customHeight="1">
      <c r="A169" s="62" t="s">
        <v>260</v>
      </c>
      <c r="B169" s="62"/>
      <c r="C169" s="100">
        <v>31431504</v>
      </c>
      <c r="D169" s="100"/>
      <c r="E169" s="101">
        <f>'[1]BCD TK'!G35+6333756</f>
        <v>9870687</v>
      </c>
      <c r="F169" s="101">
        <f>'[1]BCD TK'!F35</f>
        <v>0</v>
      </c>
      <c r="G169" s="100">
        <f>C169+E169-F169</f>
        <v>41302191</v>
      </c>
      <c r="H169" s="80"/>
      <c r="I169" s="43"/>
      <c r="J169" s="36"/>
      <c r="K169" s="86"/>
      <c r="L169" s="86"/>
    </row>
    <row r="170" spans="1:12" s="35" customFormat="1" ht="18" customHeight="1">
      <c r="A170" s="62" t="s">
        <v>166</v>
      </c>
      <c r="B170" s="62"/>
      <c r="C170" s="100">
        <v>1696522679</v>
      </c>
      <c r="D170" s="100"/>
      <c r="E170" s="101">
        <f>'[1]BCD TK'!G36+232225422</f>
        <v>412172110.89999998</v>
      </c>
      <c r="F170" s="101">
        <f>'[1]BCD TK'!F36</f>
        <v>72439773</v>
      </c>
      <c r="G170" s="100">
        <f>C170+E170-F170</f>
        <v>2036255016.9000001</v>
      </c>
      <c r="H170" s="80"/>
      <c r="I170" s="43"/>
      <c r="J170" s="36"/>
      <c r="K170" s="86"/>
      <c r="L170" s="86"/>
    </row>
    <row r="171" spans="1:12" s="35" customFormat="1" ht="18" customHeight="1">
      <c r="A171" s="62" t="s">
        <v>261</v>
      </c>
      <c r="B171" s="62"/>
      <c r="C171" s="100">
        <v>56104807</v>
      </c>
      <c r="D171" s="100"/>
      <c r="E171" s="101">
        <f>'[1]BCD TK'!G37</f>
        <v>0</v>
      </c>
      <c r="F171" s="101">
        <f>'[1]BCD TK'!F37</f>
        <v>0</v>
      </c>
      <c r="G171" s="100">
        <f>C171+E171-F171</f>
        <v>56104807</v>
      </c>
      <c r="H171" s="80"/>
      <c r="I171" s="43"/>
      <c r="J171" s="36"/>
      <c r="K171" s="86"/>
      <c r="L171" s="86"/>
    </row>
    <row r="172" spans="1:12" s="35" customFormat="1" ht="18" customHeight="1">
      <c r="A172" s="62" t="s">
        <v>262</v>
      </c>
      <c r="B172" s="62"/>
      <c r="C172" s="100">
        <v>1370969642</v>
      </c>
      <c r="D172" s="100"/>
      <c r="E172" s="101">
        <f>'[1]BCD TK'!G38+154946359</f>
        <v>433951219.92103243</v>
      </c>
      <c r="F172" s="101">
        <f>'[1]BCD TK'!F38+20007915</f>
        <v>20007915</v>
      </c>
      <c r="G172" s="100">
        <f>C172+E172-F172</f>
        <v>1784912946.9210324</v>
      </c>
      <c r="H172" s="80"/>
      <c r="I172" s="43"/>
      <c r="J172" s="36"/>
      <c r="K172" s="86"/>
      <c r="L172" s="86"/>
    </row>
    <row r="173" spans="1:12" s="35" customFormat="1" ht="18" customHeight="1" thickBot="1">
      <c r="A173" s="102" t="s">
        <v>263</v>
      </c>
      <c r="B173" s="103"/>
      <c r="C173" s="104">
        <f>SUM(C168:C172)</f>
        <v>3409527845</v>
      </c>
      <c r="D173" s="104">
        <f>SUM(D168:D172)</f>
        <v>0</v>
      </c>
      <c r="E173" s="104">
        <f>SUM(E168:E172)</f>
        <v>970968163.8210324</v>
      </c>
      <c r="F173" s="104">
        <f>SUM(F168:F172)</f>
        <v>92447688</v>
      </c>
      <c r="G173" s="104">
        <f>SUM(G168:G172)</f>
        <v>4288048320.8210325</v>
      </c>
      <c r="H173" s="80"/>
      <c r="I173" s="43"/>
      <c r="J173" s="36"/>
      <c r="K173" s="86"/>
      <c r="L173" s="86"/>
    </row>
    <row r="174" spans="1:12" s="35" customFormat="1" ht="18" customHeight="1" thickTop="1">
      <c r="A174" s="106" t="s">
        <v>265</v>
      </c>
      <c r="B174" s="107"/>
      <c r="C174" s="107"/>
      <c r="D174" s="107"/>
      <c r="E174" s="108"/>
      <c r="F174" s="109"/>
      <c r="G174" s="109"/>
      <c r="H174" s="80"/>
      <c r="I174" s="43"/>
      <c r="J174" s="36"/>
      <c r="K174" s="86"/>
      <c r="L174" s="86"/>
    </row>
    <row r="175" spans="1:12" s="35" customFormat="1" ht="18" customHeight="1">
      <c r="A175" s="62" t="s">
        <v>259</v>
      </c>
      <c r="B175" s="62"/>
      <c r="C175" s="100">
        <f>C161-C168</f>
        <v>2964055221</v>
      </c>
      <c r="D175" s="100"/>
      <c r="E175" s="110"/>
      <c r="F175" s="111"/>
      <c r="G175" s="100">
        <f>G161-G168</f>
        <v>2849081075</v>
      </c>
      <c r="H175" s="80"/>
      <c r="I175" s="43"/>
      <c r="J175" s="36"/>
      <c r="K175" s="86"/>
      <c r="L175" s="86"/>
    </row>
    <row r="176" spans="1:12" s="35" customFormat="1" ht="18" customHeight="1">
      <c r="A176" s="62" t="s">
        <v>260</v>
      </c>
      <c r="B176" s="62"/>
      <c r="C176" s="100">
        <f>C162-C169</f>
        <v>80627587</v>
      </c>
      <c r="D176" s="100"/>
      <c r="E176" s="110"/>
      <c r="F176" s="111"/>
      <c r="G176" s="100">
        <f>G162-G169</f>
        <v>66451775</v>
      </c>
      <c r="H176" s="80"/>
      <c r="I176" s="43"/>
      <c r="J176" s="36"/>
      <c r="K176" s="86"/>
      <c r="L176" s="86"/>
    </row>
    <row r="177" spans="1:12" s="35" customFormat="1" ht="18" customHeight="1">
      <c r="A177" s="62" t="s">
        <v>166</v>
      </c>
      <c r="B177" s="62"/>
      <c r="C177" s="100">
        <f>C163-C170</f>
        <v>8197495962</v>
      </c>
      <c r="D177" s="100"/>
      <c r="E177" s="110"/>
      <c r="F177" s="111"/>
      <c r="G177" s="100">
        <f>G163-G170</f>
        <v>7115469788.1000004</v>
      </c>
      <c r="H177" s="80"/>
      <c r="I177" s="43"/>
      <c r="J177" s="36"/>
      <c r="K177" s="86"/>
      <c r="L177" s="86"/>
    </row>
    <row r="178" spans="1:12" s="35" customFormat="1" ht="18" customHeight="1">
      <c r="A178" s="62" t="s">
        <v>261</v>
      </c>
      <c r="B178" s="62"/>
      <c r="C178" s="100">
        <f>C164-C171</f>
        <v>28222413</v>
      </c>
      <c r="D178" s="100"/>
      <c r="E178" s="110"/>
      <c r="F178" s="111"/>
      <c r="G178" s="100">
        <f>G164-G171</f>
        <v>28222413</v>
      </c>
      <c r="H178" s="80"/>
      <c r="I178" s="43"/>
      <c r="J178" s="36"/>
      <c r="K178" s="86"/>
      <c r="L178" s="86"/>
    </row>
    <row r="179" spans="1:12" s="35" customFormat="1" ht="18" customHeight="1">
      <c r="A179" s="62" t="s">
        <v>262</v>
      </c>
      <c r="B179" s="62"/>
      <c r="C179" s="100">
        <f>C165-C172</f>
        <v>8496400330</v>
      </c>
      <c r="D179" s="100"/>
      <c r="E179" s="110"/>
      <c r="F179" s="111"/>
      <c r="G179" s="100">
        <f>G165-G172</f>
        <v>7934611723.078968</v>
      </c>
      <c r="H179" s="80"/>
      <c r="I179" s="43"/>
      <c r="J179" s="36"/>
      <c r="K179" s="86"/>
      <c r="L179" s="86"/>
    </row>
    <row r="180" spans="1:12" s="35" customFormat="1" ht="18" customHeight="1" thickBot="1">
      <c r="A180" s="102" t="s">
        <v>263</v>
      </c>
      <c r="B180" s="103"/>
      <c r="C180" s="104">
        <f>SUM(C175:C179)</f>
        <v>19766801513</v>
      </c>
      <c r="D180" s="104">
        <f>SUM(D175:D179)</f>
        <v>0</v>
      </c>
      <c r="E180" s="104">
        <f>SUM(E175:E179)</f>
        <v>0</v>
      </c>
      <c r="F180" s="104">
        <f>SUM(F175:F179)</f>
        <v>0</v>
      </c>
      <c r="G180" s="104">
        <f>SUM(G175:G179)</f>
        <v>17993836774.17897</v>
      </c>
      <c r="H180" s="80"/>
      <c r="I180" s="43"/>
      <c r="J180" s="36"/>
      <c r="K180" s="86"/>
      <c r="L180" s="86"/>
    </row>
    <row r="181" spans="1:12" s="35" customFormat="1" ht="18" customHeight="1" thickTop="1">
      <c r="A181" s="76"/>
      <c r="B181" s="62"/>
      <c r="C181" s="62"/>
      <c r="D181" s="62"/>
      <c r="E181" s="81"/>
      <c r="F181" s="112"/>
      <c r="G181" s="113"/>
      <c r="H181" s="80"/>
      <c r="I181" s="43"/>
      <c r="J181" s="36"/>
      <c r="K181" s="86"/>
      <c r="L181" s="86"/>
    </row>
    <row r="182" spans="1:12" s="35" customFormat="1" ht="18" customHeight="1">
      <c r="A182" s="76" t="s">
        <v>266</v>
      </c>
      <c r="B182" s="62"/>
      <c r="C182" s="62"/>
      <c r="D182" s="62"/>
      <c r="E182" s="81"/>
      <c r="F182" s="112"/>
      <c r="G182" s="113"/>
      <c r="H182" s="80"/>
      <c r="I182" s="43"/>
      <c r="J182" s="36"/>
      <c r="K182" s="86"/>
      <c r="L182" s="86"/>
    </row>
    <row r="183" spans="1:12" s="35" customFormat="1" ht="31.9" customHeight="1">
      <c r="A183" s="114" t="s">
        <v>256</v>
      </c>
      <c r="B183" s="115"/>
      <c r="C183" s="91" t="s">
        <v>231</v>
      </c>
      <c r="D183" s="92"/>
      <c r="E183" s="93" t="s">
        <v>257</v>
      </c>
      <c r="F183" s="94" t="s">
        <v>258</v>
      </c>
      <c r="G183" s="77" t="s">
        <v>230</v>
      </c>
      <c r="H183" s="80"/>
      <c r="I183" s="43"/>
      <c r="J183" s="36"/>
      <c r="K183" s="86"/>
      <c r="L183" s="86"/>
    </row>
    <row r="184" spans="1:12" s="35" customFormat="1" ht="18" customHeight="1">
      <c r="A184" s="62" t="s">
        <v>166</v>
      </c>
      <c r="B184" s="62"/>
      <c r="C184" s="100">
        <f>'[1]BCD TK'!D31</f>
        <v>2021792825</v>
      </c>
      <c r="D184" s="100"/>
      <c r="E184" s="116">
        <f>'[1]BCD TK'!F31</f>
        <v>0</v>
      </c>
      <c r="F184" s="116">
        <f>'[1]BCD TK'!G31</f>
        <v>50544820.625</v>
      </c>
      <c r="G184" s="100">
        <f>C184+E184-F184</f>
        <v>1971248004.375</v>
      </c>
      <c r="H184" s="80"/>
      <c r="I184" s="43"/>
      <c r="J184" s="36"/>
      <c r="K184" s="86"/>
      <c r="L184" s="86"/>
    </row>
    <row r="185" spans="1:12" s="35" customFormat="1" ht="18" customHeight="1" thickBot="1">
      <c r="A185" s="102" t="s">
        <v>263</v>
      </c>
      <c r="B185" s="103"/>
      <c r="C185" s="104">
        <f>SUM(C184:C184)</f>
        <v>2021792825</v>
      </c>
      <c r="D185" s="104">
        <f>SUM(D184:D184)</f>
        <v>0</v>
      </c>
      <c r="E185" s="104">
        <f>SUM(E184:E184)</f>
        <v>0</v>
      </c>
      <c r="F185" s="104">
        <f>SUM(F184:F184)</f>
        <v>50544820.625</v>
      </c>
      <c r="G185" s="104">
        <f>SUM(G184:G184)</f>
        <v>1971248004.375</v>
      </c>
      <c r="H185" s="80"/>
      <c r="I185" s="43"/>
      <c r="J185" s="36"/>
      <c r="K185" s="86"/>
      <c r="L185" s="86"/>
    </row>
    <row r="186" spans="1:12" s="35" customFormat="1" ht="18" customHeight="1" thickTop="1">
      <c r="A186" s="106" t="s">
        <v>264</v>
      </c>
      <c r="B186" s="107"/>
      <c r="C186" s="107"/>
      <c r="D186" s="107"/>
      <c r="E186" s="108"/>
      <c r="F186" s="109"/>
      <c r="G186" s="109"/>
      <c r="H186" s="80"/>
      <c r="I186" s="43"/>
      <c r="J186" s="36"/>
      <c r="K186" s="86"/>
      <c r="L186" s="86"/>
    </row>
    <row r="187" spans="1:12" s="35" customFormat="1" ht="18" customHeight="1">
      <c r="A187" s="62" t="s">
        <v>166</v>
      </c>
      <c r="B187" s="62"/>
      <c r="C187" s="100">
        <f>'[1]BCD TK'!E39</f>
        <v>320117197</v>
      </c>
      <c r="D187" s="100"/>
      <c r="E187" s="116">
        <f>'[1]BCD TK'!G39+50544821</f>
        <v>50544821</v>
      </c>
      <c r="F187" s="117">
        <f>'[1]BCD TK'!F39</f>
        <v>0</v>
      </c>
      <c r="G187" s="100">
        <f>C187+E187-F187</f>
        <v>370662018</v>
      </c>
      <c r="H187" s="80"/>
      <c r="I187" s="43"/>
      <c r="J187" s="36"/>
      <c r="K187" s="86"/>
      <c r="L187" s="86"/>
    </row>
    <row r="188" spans="1:12" s="35" customFormat="1" ht="18" customHeight="1" thickBot="1">
      <c r="A188" s="102" t="s">
        <v>263</v>
      </c>
      <c r="B188" s="103"/>
      <c r="C188" s="104">
        <f>SUM(C187:C187)</f>
        <v>320117197</v>
      </c>
      <c r="D188" s="104">
        <f>SUM(D187:D187)</f>
        <v>0</v>
      </c>
      <c r="E188" s="104">
        <f>SUM(E187:E187)</f>
        <v>50544821</v>
      </c>
      <c r="F188" s="104">
        <f>'[1]BCD TK'!F39</f>
        <v>0</v>
      </c>
      <c r="G188" s="104">
        <f>SUM(G187:G187)</f>
        <v>370662018</v>
      </c>
      <c r="H188" s="80"/>
      <c r="I188" s="43"/>
      <c r="J188" s="36"/>
      <c r="K188" s="86"/>
      <c r="L188" s="86"/>
    </row>
    <row r="189" spans="1:12" s="35" customFormat="1" ht="18" customHeight="1" thickTop="1">
      <c r="A189" s="106" t="s">
        <v>265</v>
      </c>
      <c r="B189" s="107"/>
      <c r="C189" s="107"/>
      <c r="D189" s="107"/>
      <c r="E189" s="108"/>
      <c r="F189" s="109"/>
      <c r="G189" s="109"/>
      <c r="H189" s="80"/>
      <c r="I189" s="43"/>
      <c r="J189" s="36"/>
      <c r="K189" s="86"/>
      <c r="L189" s="86"/>
    </row>
    <row r="190" spans="1:12" s="35" customFormat="1" ht="18" customHeight="1">
      <c r="A190" s="62" t="s">
        <v>166</v>
      </c>
      <c r="B190" s="62"/>
      <c r="C190" s="100">
        <f>C184-C187</f>
        <v>1701675628</v>
      </c>
      <c r="D190" s="100"/>
      <c r="E190" s="110"/>
      <c r="F190" s="111"/>
      <c r="G190" s="100">
        <f>G184-G187+1</f>
        <v>1600585987.375</v>
      </c>
      <c r="H190" s="80"/>
      <c r="I190" s="43"/>
      <c r="J190" s="36"/>
      <c r="K190" s="86"/>
      <c r="L190" s="86"/>
    </row>
    <row r="191" spans="1:12" s="35" customFormat="1" ht="18" customHeight="1" thickBot="1">
      <c r="A191" s="102" t="s">
        <v>263</v>
      </c>
      <c r="B191" s="103"/>
      <c r="C191" s="104">
        <f>SUM(C190:C190)</f>
        <v>1701675628</v>
      </c>
      <c r="D191" s="104">
        <f>SUM(D190:D190)</f>
        <v>0</v>
      </c>
      <c r="E191" s="104">
        <f>SUM(E190:E190)</f>
        <v>0</v>
      </c>
      <c r="F191" s="104">
        <f>SUM(F190:F190)</f>
        <v>0</v>
      </c>
      <c r="G191" s="104">
        <f>SUM(G190:G190)</f>
        <v>1600585987.375</v>
      </c>
      <c r="H191" s="80"/>
      <c r="I191" s="43"/>
      <c r="J191" s="36"/>
      <c r="K191" s="86"/>
      <c r="L191" s="86"/>
    </row>
    <row r="192" spans="1:12" s="35" customFormat="1" ht="18" customHeight="1" thickTop="1">
      <c r="A192" s="118"/>
      <c r="B192" s="119"/>
      <c r="C192" s="117"/>
      <c r="D192" s="117"/>
      <c r="E192" s="117"/>
      <c r="F192" s="117"/>
      <c r="G192" s="117"/>
      <c r="H192" s="80"/>
      <c r="I192" s="43"/>
      <c r="J192" s="36"/>
      <c r="K192" s="86"/>
      <c r="L192" s="86"/>
    </row>
    <row r="193" spans="1:12" s="35" customFormat="1" ht="66.599999999999994" customHeight="1">
      <c r="A193" s="420" t="s">
        <v>267</v>
      </c>
      <c r="B193" s="420"/>
      <c r="C193" s="420"/>
      <c r="D193" s="420"/>
      <c r="E193" s="420"/>
      <c r="F193" s="420"/>
      <c r="G193" s="420"/>
      <c r="H193" s="80"/>
      <c r="I193" s="43"/>
      <c r="J193" s="36"/>
      <c r="K193" s="86"/>
      <c r="L193" s="86"/>
    </row>
    <row r="194" spans="1:12" s="35" customFormat="1" ht="32.450000000000003" customHeight="1">
      <c r="A194" s="76" t="s">
        <v>268</v>
      </c>
      <c r="B194" s="62"/>
      <c r="C194" s="62"/>
      <c r="D194" s="62"/>
      <c r="E194" s="62"/>
      <c r="F194" s="77" t="s">
        <v>230</v>
      </c>
      <c r="G194" s="77" t="s">
        <v>231</v>
      </c>
      <c r="H194" s="42"/>
      <c r="I194" s="43"/>
      <c r="J194" s="36"/>
    </row>
    <row r="195" spans="1:12" s="35" customFormat="1" ht="18" customHeight="1">
      <c r="A195" s="62" t="s">
        <v>269</v>
      </c>
      <c r="B195" s="62"/>
      <c r="C195" s="62"/>
      <c r="D195" s="62"/>
      <c r="E195" s="62"/>
      <c r="F195" s="79">
        <f>'[1]BCD TK'!H41</f>
        <v>1036205070</v>
      </c>
      <c r="G195" s="79">
        <f>'[1]BCD TK'!D41</f>
        <v>1035877797</v>
      </c>
      <c r="H195" s="42"/>
      <c r="I195" s="43"/>
      <c r="J195" s="36"/>
    </row>
    <row r="196" spans="1:12" s="35" customFormat="1" ht="18" customHeight="1">
      <c r="A196" s="62"/>
      <c r="B196" s="62"/>
      <c r="C196" s="62"/>
      <c r="D196" s="62"/>
      <c r="E196" s="81" t="s">
        <v>235</v>
      </c>
      <c r="F196" s="120">
        <f>F195</f>
        <v>1036205070</v>
      </c>
      <c r="G196" s="120">
        <f>G195</f>
        <v>1035877797</v>
      </c>
      <c r="H196" s="42"/>
      <c r="I196" s="43"/>
      <c r="J196" s="36"/>
    </row>
    <row r="197" spans="1:12" s="35" customFormat="1" ht="31.15" customHeight="1">
      <c r="A197" s="76" t="s">
        <v>270</v>
      </c>
      <c r="B197" s="62"/>
      <c r="C197" s="62"/>
      <c r="D197" s="62"/>
      <c r="E197" s="62"/>
      <c r="F197" s="77" t="s">
        <v>230</v>
      </c>
      <c r="G197" s="77" t="s">
        <v>231</v>
      </c>
      <c r="H197" s="42"/>
      <c r="I197" s="43"/>
      <c r="J197" s="36"/>
    </row>
    <row r="198" spans="1:12" s="35" customFormat="1" ht="18" customHeight="1">
      <c r="A198" s="62" t="s">
        <v>271</v>
      </c>
      <c r="B198" s="62"/>
      <c r="C198" s="62"/>
      <c r="D198" s="62"/>
      <c r="E198" s="81"/>
      <c r="F198" s="79">
        <f>'[1]BCD TK'!H42</f>
        <v>10174972980.444445</v>
      </c>
      <c r="G198" s="79">
        <v>10236379344</v>
      </c>
      <c r="H198" s="42"/>
      <c r="I198" s="43"/>
      <c r="J198" s="36"/>
    </row>
    <row r="199" spans="1:12" s="35" customFormat="1" ht="18" customHeight="1">
      <c r="A199" s="62" t="s">
        <v>272</v>
      </c>
      <c r="B199" s="62"/>
      <c r="C199" s="62"/>
      <c r="D199" s="62"/>
      <c r="E199" s="81"/>
      <c r="F199" s="79"/>
      <c r="G199" s="79"/>
      <c r="H199" s="42"/>
      <c r="I199" s="43"/>
      <c r="J199" s="36"/>
    </row>
    <row r="200" spans="1:12" s="35" customFormat="1" ht="18" customHeight="1">
      <c r="A200" s="121" t="s">
        <v>273</v>
      </c>
      <c r="B200" s="62"/>
      <c r="C200" s="62"/>
      <c r="D200" s="62"/>
      <c r="E200" s="83"/>
      <c r="F200" s="122"/>
      <c r="G200" s="79">
        <f>10372875074-G198</f>
        <v>136495730</v>
      </c>
      <c r="H200" s="42"/>
      <c r="I200" s="43"/>
      <c r="J200" s="36"/>
    </row>
    <row r="201" spans="1:12" s="35" customFormat="1" ht="18" customHeight="1">
      <c r="A201" s="62"/>
      <c r="B201" s="62"/>
      <c r="C201" s="62"/>
      <c r="D201" s="62"/>
      <c r="E201" s="81" t="s">
        <v>235</v>
      </c>
      <c r="F201" s="120">
        <f>F198+F200</f>
        <v>10174972980.444445</v>
      </c>
      <c r="G201" s="120">
        <f>G198+G200</f>
        <v>10372875074</v>
      </c>
      <c r="H201" s="42"/>
      <c r="I201" s="43"/>
      <c r="J201" s="36"/>
    </row>
    <row r="202" spans="1:12" s="35" customFormat="1" ht="32.450000000000003" customHeight="1">
      <c r="A202" s="76" t="s">
        <v>274</v>
      </c>
      <c r="B202" s="62"/>
      <c r="C202" s="62"/>
      <c r="D202" s="62"/>
      <c r="E202" s="81"/>
      <c r="F202" s="77" t="s">
        <v>275</v>
      </c>
      <c r="G202" s="77" t="s">
        <v>276</v>
      </c>
      <c r="H202" s="42"/>
      <c r="I202" s="43"/>
      <c r="J202" s="36"/>
    </row>
    <row r="203" spans="1:12" s="35" customFormat="1" ht="18" customHeight="1">
      <c r="A203" s="62" t="s">
        <v>277</v>
      </c>
      <c r="B203" s="62"/>
      <c r="C203" s="62"/>
      <c r="D203" s="62"/>
      <c r="E203" s="81"/>
      <c r="F203" s="123">
        <f>'[1]BCD TK'!H43</f>
        <v>233500000</v>
      </c>
      <c r="G203" s="123">
        <f>'[1]BCD TK'!D43</f>
        <v>233500000</v>
      </c>
      <c r="H203" s="42"/>
      <c r="I203" s="43"/>
      <c r="J203" s="36"/>
    </row>
    <row r="204" spans="1:12" s="35" customFormat="1" ht="18" customHeight="1">
      <c r="A204" s="62" t="s">
        <v>278</v>
      </c>
      <c r="B204" s="62"/>
      <c r="C204" s="62"/>
      <c r="D204" s="62"/>
      <c r="E204" s="81"/>
      <c r="F204" s="124"/>
      <c r="G204" s="124"/>
      <c r="H204" s="42"/>
      <c r="I204" s="43"/>
      <c r="J204" s="36"/>
    </row>
    <row r="205" spans="1:12" s="35" customFormat="1" ht="18" customHeight="1">
      <c r="A205" s="62"/>
      <c r="B205" s="62"/>
      <c r="C205" s="62"/>
      <c r="D205" s="62"/>
      <c r="E205" s="81" t="s">
        <v>235</v>
      </c>
      <c r="F205" s="120">
        <f>F203</f>
        <v>233500000</v>
      </c>
      <c r="G205" s="120">
        <f>G203</f>
        <v>233500000</v>
      </c>
      <c r="H205" s="42"/>
      <c r="I205" s="43"/>
      <c r="J205" s="36"/>
    </row>
    <row r="206" spans="1:12" s="35" customFormat="1" ht="30.6" customHeight="1">
      <c r="A206" s="125" t="s">
        <v>279</v>
      </c>
      <c r="B206" s="62"/>
      <c r="C206" s="62"/>
      <c r="D206" s="62"/>
      <c r="E206" s="83"/>
      <c r="F206" s="77" t="s">
        <v>230</v>
      </c>
      <c r="G206" s="77" t="s">
        <v>231</v>
      </c>
      <c r="H206" s="42"/>
      <c r="I206" s="43"/>
      <c r="J206" s="36"/>
    </row>
    <row r="207" spans="1:12" s="35" customFormat="1" ht="18" customHeight="1">
      <c r="A207" s="126" t="s">
        <v>280</v>
      </c>
      <c r="B207" s="62"/>
      <c r="C207" s="62"/>
      <c r="D207" s="62"/>
      <c r="E207" s="83"/>
      <c r="F207" s="127">
        <v>300000000</v>
      </c>
      <c r="G207" s="128">
        <v>300000000</v>
      </c>
      <c r="H207" s="42"/>
      <c r="I207" s="43"/>
      <c r="J207" s="36"/>
    </row>
    <row r="208" spans="1:12" s="35" customFormat="1" ht="18" customHeight="1">
      <c r="A208" s="126" t="s">
        <v>281</v>
      </c>
      <c r="B208" s="62"/>
      <c r="C208" s="62"/>
      <c r="D208" s="62"/>
      <c r="E208" s="83"/>
      <c r="F208" s="129">
        <v>990000000</v>
      </c>
      <c r="G208" s="128">
        <v>990000000</v>
      </c>
      <c r="H208" s="42"/>
      <c r="I208" s="43"/>
      <c r="J208" s="36"/>
    </row>
    <row r="209" spans="1:121" s="35" customFormat="1" ht="18" customHeight="1">
      <c r="A209" s="125"/>
      <c r="B209" s="62"/>
      <c r="C209" s="62"/>
      <c r="D209" s="62"/>
      <c r="E209" s="81" t="s">
        <v>235</v>
      </c>
      <c r="F209" s="130">
        <f>F207+F208</f>
        <v>1290000000</v>
      </c>
      <c r="G209" s="130">
        <f>G207+G208</f>
        <v>1290000000</v>
      </c>
      <c r="H209" s="42"/>
      <c r="I209" s="43"/>
      <c r="J209" s="36"/>
    </row>
    <row r="210" spans="1:121" s="35" customFormat="1" ht="58.15" hidden="1" customHeight="1">
      <c r="A210" s="414" t="s">
        <v>282</v>
      </c>
      <c r="B210" s="414"/>
      <c r="C210" s="414"/>
      <c r="D210" s="414"/>
      <c r="E210" s="414"/>
      <c r="F210" s="414"/>
      <c r="G210" s="414"/>
      <c r="H210" s="42"/>
      <c r="I210" s="43"/>
      <c r="J210" s="36"/>
    </row>
    <row r="211" spans="1:121" s="35" customFormat="1" ht="45.6" customHeight="1">
      <c r="A211" s="414" t="s">
        <v>283</v>
      </c>
      <c r="B211" s="414"/>
      <c r="C211" s="414"/>
      <c r="D211" s="414"/>
      <c r="E211" s="414"/>
      <c r="F211" s="414"/>
      <c r="G211" s="414"/>
      <c r="H211" s="42"/>
      <c r="I211" s="43"/>
      <c r="J211" s="36"/>
    </row>
    <row r="212" spans="1:121" s="35" customFormat="1" ht="44.45" customHeight="1">
      <c r="A212" s="414" t="s">
        <v>284</v>
      </c>
      <c r="B212" s="414"/>
      <c r="C212" s="414"/>
      <c r="D212" s="414"/>
      <c r="E212" s="414"/>
      <c r="F212" s="414"/>
      <c r="G212" s="414"/>
      <c r="H212" s="42"/>
      <c r="I212" s="43"/>
      <c r="J212" s="36"/>
    </row>
    <row r="213" spans="1:121" s="35" customFormat="1" ht="33.75" customHeight="1">
      <c r="A213" s="421" t="s">
        <v>285</v>
      </c>
      <c r="B213" s="421"/>
      <c r="C213" s="421"/>
      <c r="D213" s="421"/>
      <c r="E213" s="421"/>
      <c r="F213" s="421"/>
      <c r="G213" s="421"/>
      <c r="H213" s="131"/>
      <c r="I213" s="131"/>
      <c r="J213" s="131"/>
      <c r="K213" s="131"/>
      <c r="L213" s="131"/>
      <c r="M213" s="131"/>
      <c r="N213" s="131"/>
      <c r="O213" s="131"/>
      <c r="P213" s="131"/>
      <c r="Q213" s="131"/>
      <c r="R213" s="131"/>
      <c r="S213" s="131"/>
      <c r="T213" s="131"/>
      <c r="U213" s="131"/>
      <c r="V213" s="131"/>
      <c r="W213" s="131"/>
      <c r="X213" s="131"/>
      <c r="Y213" s="131"/>
      <c r="Z213" s="131"/>
      <c r="AA213" s="131"/>
      <c r="AB213" s="131"/>
      <c r="AC213" s="131"/>
      <c r="AD213" s="131"/>
      <c r="AE213" s="131"/>
      <c r="AF213" s="131"/>
      <c r="AG213" s="131"/>
      <c r="AH213" s="131"/>
      <c r="AI213" s="131"/>
      <c r="AJ213" s="131"/>
      <c r="AK213" s="131"/>
      <c r="AL213" s="131"/>
      <c r="AM213" s="131"/>
      <c r="AN213" s="131"/>
      <c r="AO213" s="131"/>
      <c r="AP213" s="131"/>
      <c r="AQ213" s="131"/>
      <c r="AR213" s="131"/>
      <c r="AS213" s="131"/>
      <c r="AT213" s="131"/>
      <c r="AU213" s="131"/>
      <c r="AV213" s="131"/>
      <c r="AW213" s="131"/>
      <c r="AX213" s="131"/>
      <c r="AY213" s="131"/>
      <c r="AZ213" s="131"/>
      <c r="BA213" s="131"/>
      <c r="BB213" s="131"/>
      <c r="BC213" s="131"/>
      <c r="BD213" s="131"/>
      <c r="BE213" s="131"/>
      <c r="BF213" s="131"/>
      <c r="BG213" s="131"/>
      <c r="BH213" s="131"/>
      <c r="BI213" s="131"/>
      <c r="BJ213" s="131"/>
      <c r="BK213" s="131"/>
      <c r="BL213" s="131"/>
      <c r="BM213" s="131"/>
      <c r="BN213" s="131"/>
      <c r="BO213" s="131"/>
      <c r="BP213" s="131"/>
      <c r="BQ213" s="131"/>
      <c r="BR213" s="131"/>
      <c r="BS213" s="131"/>
      <c r="BT213" s="131"/>
      <c r="BU213" s="131"/>
      <c r="BV213" s="131"/>
      <c r="BW213" s="131"/>
      <c r="BX213" s="131"/>
      <c r="BY213" s="131"/>
      <c r="BZ213" s="131"/>
      <c r="CA213" s="131"/>
      <c r="CB213" s="131"/>
      <c r="CC213" s="131"/>
      <c r="CD213" s="131"/>
      <c r="CE213" s="131"/>
      <c r="CF213" s="131"/>
      <c r="CG213" s="131"/>
      <c r="CH213" s="131"/>
      <c r="CI213" s="131"/>
      <c r="CJ213" s="131"/>
      <c r="CK213" s="131"/>
      <c r="CL213" s="131"/>
      <c r="CM213" s="131"/>
      <c r="CN213" s="131"/>
      <c r="CO213" s="131"/>
      <c r="CP213" s="131"/>
      <c r="CQ213" s="131"/>
      <c r="CR213" s="131"/>
      <c r="CS213" s="131"/>
      <c r="CT213" s="131"/>
      <c r="CU213" s="131"/>
      <c r="CV213" s="131"/>
      <c r="CW213" s="131"/>
      <c r="CX213" s="131"/>
      <c r="CY213" s="131"/>
      <c r="CZ213" s="131"/>
      <c r="DA213" s="131"/>
      <c r="DB213" s="131"/>
      <c r="DC213" s="131"/>
      <c r="DD213" s="131"/>
      <c r="DE213" s="131"/>
      <c r="DF213" s="131"/>
      <c r="DG213" s="131"/>
      <c r="DH213" s="131"/>
      <c r="DI213" s="131"/>
      <c r="DJ213" s="131"/>
      <c r="DK213" s="131"/>
      <c r="DL213" s="131"/>
      <c r="DM213" s="131"/>
      <c r="DN213" s="131"/>
      <c r="DO213" s="131"/>
      <c r="DP213" s="131"/>
      <c r="DQ213" s="131"/>
    </row>
    <row r="214" spans="1:121" s="35" customFormat="1" ht="26.25" customHeight="1">
      <c r="A214" s="421" t="s">
        <v>286</v>
      </c>
      <c r="B214" s="421"/>
      <c r="C214" s="421"/>
      <c r="D214" s="421"/>
      <c r="E214" s="421"/>
      <c r="F214" s="421"/>
      <c r="G214" s="421"/>
      <c r="H214" s="131"/>
      <c r="I214" s="131"/>
      <c r="J214" s="131"/>
      <c r="K214" s="131"/>
      <c r="L214" s="131"/>
      <c r="M214" s="131"/>
      <c r="N214" s="131"/>
      <c r="O214" s="131"/>
      <c r="P214" s="131"/>
      <c r="Q214" s="131"/>
      <c r="R214" s="131"/>
      <c r="S214" s="131"/>
      <c r="T214" s="131"/>
      <c r="U214" s="131"/>
      <c r="V214" s="131"/>
      <c r="W214" s="131"/>
      <c r="X214" s="131"/>
      <c r="Y214" s="131"/>
      <c r="Z214" s="131"/>
      <c r="AA214" s="131"/>
      <c r="AB214" s="131"/>
      <c r="AC214" s="131"/>
      <c r="AD214" s="131"/>
      <c r="AE214" s="131"/>
      <c r="AF214" s="131"/>
      <c r="AG214" s="131"/>
      <c r="AH214" s="131"/>
      <c r="AI214" s="131"/>
      <c r="AJ214" s="131"/>
      <c r="AK214" s="131"/>
      <c r="AL214" s="131"/>
      <c r="AM214" s="131"/>
      <c r="AN214" s="131"/>
      <c r="AO214" s="131"/>
      <c r="AP214" s="131"/>
      <c r="AQ214" s="131"/>
      <c r="AR214" s="131"/>
      <c r="AS214" s="131"/>
      <c r="AT214" s="131"/>
      <c r="AU214" s="131"/>
      <c r="AV214" s="131"/>
      <c r="AW214" s="131"/>
      <c r="AX214" s="131"/>
      <c r="AY214" s="131"/>
      <c r="AZ214" s="131"/>
      <c r="BA214" s="131"/>
      <c r="BB214" s="131"/>
      <c r="BC214" s="131"/>
      <c r="BD214" s="131"/>
      <c r="BE214" s="131"/>
      <c r="BF214" s="131"/>
      <c r="BG214" s="131"/>
      <c r="BH214" s="131"/>
      <c r="BI214" s="131"/>
      <c r="BJ214" s="131"/>
      <c r="BK214" s="131"/>
      <c r="BL214" s="131"/>
      <c r="BM214" s="131"/>
      <c r="BN214" s="131"/>
      <c r="BO214" s="131"/>
      <c r="BP214" s="131"/>
      <c r="BQ214" s="131"/>
      <c r="BR214" s="131"/>
      <c r="BS214" s="131"/>
      <c r="BT214" s="131"/>
      <c r="BU214" s="131"/>
      <c r="BV214" s="131"/>
      <c r="BW214" s="131"/>
      <c r="BX214" s="131"/>
      <c r="BY214" s="131"/>
      <c r="BZ214" s="131"/>
      <c r="CA214" s="131"/>
      <c r="CB214" s="131"/>
      <c r="CC214" s="131"/>
      <c r="CD214" s="131"/>
      <c r="CE214" s="131"/>
      <c r="CF214" s="131"/>
      <c r="CG214" s="131"/>
      <c r="CH214" s="131"/>
      <c r="CI214" s="131"/>
      <c r="CJ214" s="131"/>
      <c r="CK214" s="131"/>
      <c r="CL214" s="131"/>
      <c r="CM214" s="131"/>
      <c r="CN214" s="131"/>
      <c r="CO214" s="131"/>
      <c r="CP214" s="131"/>
      <c r="CQ214" s="131"/>
      <c r="CR214" s="131"/>
      <c r="CS214" s="131"/>
      <c r="CT214" s="131"/>
      <c r="CU214" s="131"/>
      <c r="CV214" s="131"/>
      <c r="CW214" s="131"/>
      <c r="CX214" s="131"/>
      <c r="CY214" s="131"/>
      <c r="CZ214" s="131"/>
      <c r="DA214" s="131"/>
      <c r="DB214" s="131"/>
      <c r="DC214" s="131"/>
      <c r="DD214" s="131"/>
      <c r="DE214" s="131"/>
      <c r="DF214" s="131"/>
      <c r="DG214" s="131"/>
      <c r="DH214" s="131"/>
      <c r="DI214" s="131"/>
      <c r="DJ214" s="131"/>
      <c r="DK214" s="131"/>
      <c r="DL214" s="131"/>
      <c r="DM214" s="131"/>
      <c r="DN214" s="131"/>
      <c r="DO214" s="131"/>
      <c r="DP214" s="131"/>
      <c r="DQ214" s="131"/>
    </row>
    <row r="215" spans="1:121" s="35" customFormat="1" ht="33" customHeight="1">
      <c r="A215" s="125" t="s">
        <v>287</v>
      </c>
      <c r="B215" s="62"/>
      <c r="C215" s="62"/>
      <c r="D215" s="62"/>
      <c r="E215" s="81"/>
      <c r="F215" s="77" t="s">
        <v>230</v>
      </c>
      <c r="G215" s="77" t="s">
        <v>231</v>
      </c>
      <c r="H215" s="42"/>
      <c r="I215" s="43"/>
      <c r="J215" s="36"/>
    </row>
    <row r="216" spans="1:121" s="35" customFormat="1" ht="20.45" customHeight="1">
      <c r="A216" s="132" t="s">
        <v>288</v>
      </c>
      <c r="B216" s="62"/>
      <c r="C216" s="62"/>
      <c r="D216" s="62"/>
      <c r="E216" s="81"/>
      <c r="F216" s="100">
        <v>0</v>
      </c>
      <c r="G216" s="100">
        <v>250000000</v>
      </c>
      <c r="H216" s="42"/>
      <c r="I216" s="43"/>
      <c r="J216" s="36"/>
    </row>
    <row r="217" spans="1:121" s="35" customFormat="1" ht="18" customHeight="1">
      <c r="A217" s="132" t="s">
        <v>289</v>
      </c>
      <c r="B217" s="62"/>
      <c r="C217" s="62"/>
      <c r="D217" s="62"/>
      <c r="E217" s="81"/>
      <c r="F217" s="133">
        <v>843654869</v>
      </c>
      <c r="G217" s="100">
        <v>1669592995</v>
      </c>
      <c r="I217" s="43"/>
      <c r="J217" s="36"/>
    </row>
    <row r="218" spans="1:121" s="35" customFormat="1" ht="18" customHeight="1">
      <c r="A218" s="125"/>
      <c r="B218" s="62"/>
      <c r="C218" s="62"/>
      <c r="D218" s="62"/>
      <c r="E218" s="81" t="s">
        <v>235</v>
      </c>
      <c r="F218" s="130">
        <f>SUM(F216:F217)</f>
        <v>843654869</v>
      </c>
      <c r="G218" s="130">
        <f>SUM(G216:G217)</f>
        <v>1919592995</v>
      </c>
      <c r="H218" s="80"/>
      <c r="I218" s="43"/>
      <c r="J218" s="36"/>
    </row>
    <row r="219" spans="1:121" s="35" customFormat="1" ht="45" customHeight="1">
      <c r="A219" s="420" t="s">
        <v>290</v>
      </c>
      <c r="B219" s="420"/>
      <c r="C219" s="420"/>
      <c r="D219" s="420"/>
      <c r="E219" s="420"/>
      <c r="F219" s="420"/>
      <c r="G219" s="420"/>
      <c r="H219" s="80"/>
      <c r="I219" s="43"/>
      <c r="J219" s="36"/>
    </row>
    <row r="220" spans="1:121" s="35" customFormat="1" ht="18" customHeight="1">
      <c r="A220" s="420" t="s">
        <v>291</v>
      </c>
      <c r="B220" s="420"/>
      <c r="C220" s="420"/>
      <c r="D220" s="420"/>
      <c r="E220" s="420"/>
      <c r="F220" s="420"/>
      <c r="G220" s="420"/>
      <c r="H220" s="80"/>
      <c r="I220" s="43"/>
      <c r="J220" s="36"/>
    </row>
    <row r="221" spans="1:121" s="35" customFormat="1" ht="45.6" customHeight="1">
      <c r="A221" s="420" t="s">
        <v>292</v>
      </c>
      <c r="B221" s="420"/>
      <c r="C221" s="420"/>
      <c r="D221" s="420"/>
      <c r="E221" s="420"/>
      <c r="F221" s="420"/>
      <c r="G221" s="420"/>
      <c r="H221" s="80"/>
      <c r="I221" s="43"/>
      <c r="J221" s="36"/>
    </row>
    <row r="222" spans="1:121" s="35" customFormat="1" ht="18" customHeight="1">
      <c r="A222" s="420" t="s">
        <v>291</v>
      </c>
      <c r="B222" s="420"/>
      <c r="C222" s="420"/>
      <c r="D222" s="420"/>
      <c r="E222" s="420"/>
      <c r="F222" s="420"/>
      <c r="G222" s="420"/>
      <c r="H222" s="80"/>
      <c r="I222" s="43"/>
      <c r="J222" s="36"/>
    </row>
    <row r="223" spans="1:121" s="35" customFormat="1" ht="94.9" customHeight="1">
      <c r="A223" s="420" t="s">
        <v>293</v>
      </c>
      <c r="B223" s="420"/>
      <c r="C223" s="420"/>
      <c r="D223" s="420"/>
      <c r="E223" s="420"/>
      <c r="F223" s="420"/>
      <c r="G223" s="420"/>
      <c r="H223" s="80"/>
      <c r="I223" s="43"/>
      <c r="J223" s="36"/>
    </row>
    <row r="224" spans="1:121" s="35" customFormat="1" ht="33.6" customHeight="1">
      <c r="A224" s="134" t="s">
        <v>294</v>
      </c>
      <c r="B224" s="135"/>
      <c r="C224" s="135"/>
      <c r="D224" s="135"/>
      <c r="E224" s="135"/>
      <c r="F224" s="77" t="s">
        <v>230</v>
      </c>
      <c r="G224" s="77" t="s">
        <v>231</v>
      </c>
      <c r="H224" s="80"/>
      <c r="I224" s="43"/>
      <c r="J224" s="36"/>
    </row>
    <row r="225" spans="1:10" s="35" customFormat="1" ht="18" customHeight="1">
      <c r="A225" s="62" t="s">
        <v>295</v>
      </c>
      <c r="B225" s="62"/>
      <c r="C225" s="62"/>
      <c r="D225" s="62"/>
      <c r="E225" s="83"/>
      <c r="F225" s="84">
        <f>'[1]BCD TK'!I46</f>
        <v>5666210074</v>
      </c>
      <c r="G225" s="84">
        <f>'[1]BCD TK'!E46</f>
        <v>8956052124</v>
      </c>
      <c r="H225" s="42"/>
      <c r="I225" s="43"/>
      <c r="J225" s="36"/>
    </row>
    <row r="226" spans="1:10" s="35" customFormat="1" ht="18" customHeight="1">
      <c r="A226" s="136" t="s">
        <v>296</v>
      </c>
      <c r="B226" s="62"/>
      <c r="C226" s="62"/>
      <c r="D226" s="62"/>
      <c r="E226" s="83"/>
      <c r="F226" s="84">
        <f>'[1]BCD TK'!I47</f>
        <v>103607000</v>
      </c>
      <c r="G226" s="84">
        <f>'[1]BCD TK'!E47</f>
        <v>485289000</v>
      </c>
      <c r="H226" s="42"/>
      <c r="I226" s="43"/>
      <c r="J226" s="36"/>
    </row>
    <row r="227" spans="1:10" s="35" customFormat="1" ht="18" customHeight="1">
      <c r="A227" s="136" t="s">
        <v>297</v>
      </c>
      <c r="B227" s="62"/>
      <c r="C227" s="62"/>
      <c r="D227" s="62"/>
      <c r="E227" s="83"/>
      <c r="F227" s="84">
        <f>'[1]BCD TK'!I57</f>
        <v>145309271.82650304</v>
      </c>
      <c r="G227" s="84">
        <f>'[1]BCD TK'!E57</f>
        <v>279773174</v>
      </c>
      <c r="H227" s="42"/>
      <c r="I227" s="43"/>
      <c r="J227" s="36"/>
    </row>
    <row r="228" spans="1:10" s="35" customFormat="1" ht="18" customHeight="1">
      <c r="A228" s="136" t="s">
        <v>298</v>
      </c>
      <c r="B228" s="62"/>
      <c r="C228" s="62"/>
      <c r="D228" s="62"/>
      <c r="E228" s="83"/>
      <c r="F228" s="84">
        <f>'[1]BCD TK'!I58</f>
        <v>96396908</v>
      </c>
      <c r="G228" s="84">
        <f>'[1]BCD TK'!E58</f>
        <v>96396908</v>
      </c>
      <c r="H228" s="42"/>
      <c r="I228" s="43"/>
      <c r="J228" s="36"/>
    </row>
    <row r="229" spans="1:10" s="35" customFormat="1" ht="18" customHeight="1">
      <c r="A229" s="76"/>
      <c r="B229" s="62"/>
      <c r="C229" s="62"/>
      <c r="D229" s="62"/>
      <c r="E229" s="81" t="s">
        <v>235</v>
      </c>
      <c r="F229" s="137">
        <f>SUM(F225:F228)</f>
        <v>6011523253.8265028</v>
      </c>
      <c r="G229" s="137">
        <f>SUM(G225:G228)</f>
        <v>9817511206</v>
      </c>
      <c r="H229" s="80"/>
      <c r="I229" s="43"/>
      <c r="J229" s="36"/>
    </row>
    <row r="230" spans="1:10" s="35" customFormat="1" ht="18" customHeight="1">
      <c r="A230" s="76"/>
      <c r="B230" s="62"/>
      <c r="C230" s="62"/>
      <c r="D230" s="62"/>
      <c r="E230" s="81"/>
      <c r="F230" s="138"/>
      <c r="G230" s="138"/>
      <c r="H230" s="80"/>
      <c r="I230" s="43"/>
      <c r="J230" s="36"/>
    </row>
    <row r="231" spans="1:10" s="35" customFormat="1" ht="32.450000000000003" customHeight="1">
      <c r="A231" s="76" t="s">
        <v>299</v>
      </c>
      <c r="B231" s="62"/>
      <c r="C231" s="62"/>
      <c r="D231" s="62"/>
      <c r="E231" s="81"/>
      <c r="F231" s="77" t="s">
        <v>230</v>
      </c>
      <c r="G231" s="77" t="s">
        <v>231</v>
      </c>
      <c r="H231" s="42"/>
      <c r="I231" s="43"/>
      <c r="J231" s="36"/>
    </row>
    <row r="232" spans="1:10" s="35" customFormat="1" ht="18" customHeight="1">
      <c r="A232" s="62" t="s">
        <v>300</v>
      </c>
      <c r="B232" s="62"/>
      <c r="C232" s="62"/>
      <c r="D232" s="62"/>
      <c r="E232" s="81"/>
      <c r="F232" s="79">
        <f>'[1]BCD TK'!I50</f>
        <v>1270878828.4000001</v>
      </c>
      <c r="G232" s="79">
        <f>'[1]BCD TK'!E50</f>
        <v>1011914782</v>
      </c>
      <c r="H232" s="42"/>
      <c r="I232" s="43"/>
      <c r="J232" s="36"/>
    </row>
    <row r="233" spans="1:10" s="35" customFormat="1" ht="18" customHeight="1">
      <c r="A233" s="62" t="s">
        <v>301</v>
      </c>
      <c r="B233" s="62"/>
      <c r="C233" s="62"/>
      <c r="D233" s="62"/>
      <c r="E233" s="81"/>
      <c r="F233" s="79">
        <f>'[1]BCD TK'!I53</f>
        <v>1919150411</v>
      </c>
      <c r="G233" s="79">
        <f>'[1]BCD TK'!E53</f>
        <v>2062914389</v>
      </c>
      <c r="H233" s="42"/>
      <c r="I233" s="43"/>
      <c r="J233" s="36"/>
    </row>
    <row r="234" spans="1:10" s="35" customFormat="1" ht="18" customHeight="1">
      <c r="A234" s="62" t="s">
        <v>302</v>
      </c>
      <c r="B234" s="62"/>
      <c r="C234" s="62"/>
      <c r="D234" s="62"/>
      <c r="E234" s="81"/>
      <c r="F234" s="79">
        <f>'[1]BCD TK'!I54</f>
        <v>474525360.59182692</v>
      </c>
      <c r="G234" s="79">
        <f>'[1]BCD TK'!E54</f>
        <v>450288634</v>
      </c>
      <c r="H234" s="42"/>
      <c r="I234" s="43"/>
      <c r="J234" s="36"/>
    </row>
    <row r="235" spans="1:10" s="35" customFormat="1" ht="18" customHeight="1">
      <c r="A235" s="62" t="s">
        <v>303</v>
      </c>
      <c r="B235" s="62"/>
      <c r="C235" s="62"/>
      <c r="D235" s="62"/>
      <c r="E235" s="81"/>
      <c r="F235" s="79">
        <f>'[1]BCD TK'!I55</f>
        <v>0</v>
      </c>
      <c r="G235" s="79">
        <f>'[1]BCD TK'!E55</f>
        <v>0</v>
      </c>
      <c r="H235" s="42"/>
      <c r="I235" s="43"/>
      <c r="J235" s="36"/>
    </row>
    <row r="236" spans="1:10" s="35" customFormat="1" ht="18" customHeight="1">
      <c r="A236" s="62"/>
      <c r="B236" s="62"/>
      <c r="C236" s="62"/>
      <c r="D236" s="62"/>
      <c r="E236" s="81" t="s">
        <v>235</v>
      </c>
      <c r="F236" s="120">
        <f>SUM(F232:F235)</f>
        <v>3664554599.991827</v>
      </c>
      <c r="G236" s="120">
        <f>SUM(G232:G235)</f>
        <v>3525117805</v>
      </c>
      <c r="H236" s="42"/>
      <c r="I236" s="43"/>
      <c r="J236" s="36"/>
    </row>
    <row r="237" spans="1:10" s="35" customFormat="1" ht="18" customHeight="1">
      <c r="B237" s="62"/>
      <c r="C237" s="62"/>
      <c r="D237" s="62"/>
      <c r="E237" s="83"/>
      <c r="F237" s="139"/>
      <c r="G237" s="139"/>
      <c r="H237" s="42"/>
      <c r="I237" s="43"/>
      <c r="J237" s="36"/>
    </row>
    <row r="238" spans="1:10" s="35" customFormat="1" ht="31.9" customHeight="1">
      <c r="A238" s="125" t="s">
        <v>304</v>
      </c>
      <c r="B238" s="62"/>
      <c r="C238" s="62"/>
      <c r="D238" s="62"/>
      <c r="E238" s="83"/>
      <c r="F238" s="77" t="s">
        <v>230</v>
      </c>
      <c r="G238" s="77" t="s">
        <v>231</v>
      </c>
      <c r="H238" s="42"/>
      <c r="I238" s="43"/>
      <c r="J238" s="36"/>
    </row>
    <row r="239" spans="1:10" s="35" customFormat="1" ht="18" customHeight="1">
      <c r="A239" s="140" t="s">
        <v>305</v>
      </c>
      <c r="B239" s="62"/>
      <c r="C239" s="62"/>
      <c r="D239" s="62"/>
      <c r="E239" s="83"/>
      <c r="F239" s="84">
        <f>'[1]BCD TK'!I62</f>
        <v>229378262.68000001</v>
      </c>
      <c r="G239" s="84">
        <f>'[1]BCD TK'!E62</f>
        <v>152055584</v>
      </c>
      <c r="H239" s="42"/>
      <c r="I239" s="43"/>
      <c r="J239" s="36"/>
    </row>
    <row r="240" spans="1:10" s="35" customFormat="1" ht="18" customHeight="1">
      <c r="A240" s="126" t="s">
        <v>306</v>
      </c>
      <c r="B240" s="62"/>
      <c r="C240" s="62"/>
      <c r="D240" s="62"/>
      <c r="E240" s="83"/>
      <c r="F240" s="84">
        <f>'[1]BCD TK'!I63</f>
        <v>12939427.120000001</v>
      </c>
      <c r="G240" s="84">
        <f>'[1]BCD TK'!E63</f>
        <v>0</v>
      </c>
      <c r="H240" s="42"/>
      <c r="I240" s="43"/>
      <c r="J240" s="36"/>
    </row>
    <row r="241" spans="1:12" s="35" customFormat="1" ht="18" customHeight="1">
      <c r="A241" s="140" t="s">
        <v>307</v>
      </c>
      <c r="B241" s="62"/>
      <c r="C241" s="62"/>
      <c r="D241" s="62"/>
      <c r="E241" s="83"/>
      <c r="F241" s="84">
        <f>'[1]BCD TK'!I61</f>
        <v>25693146</v>
      </c>
      <c r="G241" s="84">
        <f>'[1]BCD TK'!E61</f>
        <v>19225146</v>
      </c>
      <c r="H241" s="42"/>
      <c r="I241" s="43"/>
      <c r="J241" s="36"/>
    </row>
    <row r="242" spans="1:12" s="35" customFormat="1" ht="18" customHeight="1">
      <c r="A242" s="140" t="s">
        <v>308</v>
      </c>
      <c r="B242" s="62"/>
      <c r="C242" s="62"/>
      <c r="D242" s="62"/>
      <c r="E242" s="83"/>
      <c r="F242" s="84">
        <f>'[1]BCD TK'!I64</f>
        <v>4782080.0399999991</v>
      </c>
      <c r="G242" s="84">
        <f>'[1]BCD TK'!E64</f>
        <v>11735374</v>
      </c>
      <c r="H242" s="42"/>
      <c r="I242" s="43"/>
      <c r="J242" s="36"/>
    </row>
    <row r="243" spans="1:12" s="35" customFormat="1" ht="18" customHeight="1">
      <c r="A243" s="140" t="s">
        <v>309</v>
      </c>
      <c r="B243" s="62"/>
      <c r="C243" s="62"/>
      <c r="D243" s="62"/>
      <c r="E243" s="83"/>
      <c r="F243" s="84">
        <f>'[1]BCD TK'!I65</f>
        <v>1999135824</v>
      </c>
      <c r="G243" s="84">
        <f>'[1]BCD TK'!E65</f>
        <v>2156794490</v>
      </c>
      <c r="H243" s="42"/>
      <c r="I243" s="43"/>
      <c r="J243" s="36"/>
    </row>
    <row r="244" spans="1:12" s="35" customFormat="1" ht="18" customHeight="1">
      <c r="A244" s="140" t="s">
        <v>310</v>
      </c>
      <c r="B244" s="62"/>
      <c r="C244" s="62"/>
      <c r="D244" s="62"/>
      <c r="E244" s="83"/>
      <c r="F244" s="84">
        <f>'[1]BCD TK'!I66</f>
        <v>13399791</v>
      </c>
      <c r="G244" s="84">
        <f>'[1]BCD TK'!E66</f>
        <v>14940200</v>
      </c>
      <c r="H244" s="42"/>
      <c r="I244" s="43"/>
      <c r="J244" s="36"/>
    </row>
    <row r="245" spans="1:12" s="35" customFormat="1" ht="18" customHeight="1">
      <c r="A245" s="141"/>
      <c r="B245" s="62"/>
      <c r="C245" s="62"/>
      <c r="D245" s="62"/>
      <c r="E245" s="81" t="s">
        <v>235</v>
      </c>
      <c r="F245" s="137">
        <f>SUM(F239:F244)</f>
        <v>2285328530.8400002</v>
      </c>
      <c r="G245" s="137">
        <f>SUM(G239:G244)</f>
        <v>2354750794</v>
      </c>
      <c r="H245" s="142"/>
      <c r="I245" s="43"/>
      <c r="J245" s="36"/>
    </row>
    <row r="246" spans="1:12" s="35" customFormat="1" ht="18" hidden="1" customHeight="1">
      <c r="A246" s="125" t="s">
        <v>311</v>
      </c>
      <c r="B246" s="62"/>
      <c r="C246" s="62"/>
      <c r="D246" s="62"/>
      <c r="E246" s="81"/>
      <c r="F246" s="84"/>
      <c r="G246" s="84"/>
      <c r="H246" s="42"/>
      <c r="I246" s="43"/>
      <c r="J246" s="36"/>
    </row>
    <row r="247" spans="1:12" s="35" customFormat="1" ht="30.6" hidden="1" customHeight="1">
      <c r="A247" s="76" t="s">
        <v>312</v>
      </c>
      <c r="B247" s="62"/>
      <c r="C247" s="62"/>
      <c r="D247" s="62"/>
      <c r="E247" s="81"/>
      <c r="F247" s="77" t="s">
        <v>313</v>
      </c>
      <c r="G247" s="77" t="s">
        <v>231</v>
      </c>
      <c r="H247" s="42"/>
      <c r="I247" s="43"/>
      <c r="J247" s="36"/>
    </row>
    <row r="248" spans="1:12" s="35" customFormat="1" ht="18" hidden="1" customHeight="1">
      <c r="A248" s="143" t="s">
        <v>289</v>
      </c>
      <c r="B248" s="62"/>
      <c r="C248" s="62"/>
      <c r="D248" s="62"/>
      <c r="E248" s="81"/>
      <c r="F248" s="144"/>
      <c r="G248" s="127"/>
      <c r="H248" s="145"/>
      <c r="I248" s="146"/>
      <c r="J248" s="146"/>
      <c r="K248" s="146"/>
      <c r="L248" s="147"/>
    </row>
    <row r="249" spans="1:12" s="35" customFormat="1" ht="18" hidden="1" customHeight="1">
      <c r="A249" s="136" t="s">
        <v>314</v>
      </c>
      <c r="B249" s="62"/>
      <c r="C249" s="62"/>
      <c r="D249" s="62"/>
      <c r="E249" s="81"/>
      <c r="F249" s="127">
        <v>321770000</v>
      </c>
      <c r="G249" s="127">
        <v>396020000</v>
      </c>
      <c r="H249" s="145"/>
      <c r="I249" s="146"/>
      <c r="J249" s="146"/>
      <c r="K249" s="146"/>
      <c r="L249" s="147"/>
    </row>
    <row r="250" spans="1:12" s="35" customFormat="1" ht="18" hidden="1" customHeight="1">
      <c r="A250" s="136" t="s">
        <v>315</v>
      </c>
      <c r="B250" s="62"/>
      <c r="C250" s="62"/>
      <c r="D250" s="62"/>
      <c r="E250" s="81"/>
      <c r="F250" s="127">
        <v>1109760000</v>
      </c>
      <c r="G250" s="127">
        <v>1305600000</v>
      </c>
      <c r="H250" s="145"/>
      <c r="I250" s="146"/>
      <c r="J250" s="146"/>
      <c r="K250" s="146"/>
      <c r="L250" s="147"/>
    </row>
    <row r="251" spans="1:12" s="35" customFormat="1" ht="18" hidden="1" customHeight="1">
      <c r="A251" s="143" t="s">
        <v>316</v>
      </c>
      <c r="B251" s="62"/>
      <c r="C251" s="62"/>
      <c r="D251" s="62"/>
      <c r="E251" s="81"/>
      <c r="F251" s="144"/>
      <c r="G251" s="127">
        <v>333328000</v>
      </c>
      <c r="H251" s="145"/>
      <c r="I251" s="146"/>
      <c r="J251" s="146"/>
      <c r="K251" s="146"/>
      <c r="L251" s="147"/>
    </row>
    <row r="252" spans="1:12" s="35" customFormat="1" ht="18" hidden="1" customHeight="1">
      <c r="A252" s="148"/>
      <c r="B252" s="62"/>
      <c r="C252" s="62"/>
      <c r="D252" s="62"/>
      <c r="E252" s="149" t="s">
        <v>235</v>
      </c>
      <c r="F252" s="137">
        <f>SUM(F248:F251)</f>
        <v>1431530000</v>
      </c>
      <c r="G252" s="137">
        <f>SUM(G248:G251)</f>
        <v>2034948000</v>
      </c>
      <c r="H252" s="150"/>
      <c r="I252" s="146"/>
      <c r="J252" s="146"/>
      <c r="K252" s="146"/>
      <c r="L252" s="151"/>
    </row>
    <row r="253" spans="1:12" s="35" customFormat="1" ht="9" customHeight="1">
      <c r="A253" s="148"/>
      <c r="B253" s="62"/>
      <c r="C253" s="62"/>
      <c r="D253" s="62"/>
      <c r="E253" s="149"/>
      <c r="F253" s="138"/>
      <c r="G253" s="138"/>
      <c r="H253" s="152"/>
      <c r="I253" s="146"/>
      <c r="J253" s="146"/>
      <c r="K253" s="146"/>
      <c r="L253" s="151"/>
    </row>
    <row r="254" spans="1:12" s="35" customFormat="1" ht="48" hidden="1" customHeight="1">
      <c r="A254" s="420" t="s">
        <v>290</v>
      </c>
      <c r="B254" s="420"/>
      <c r="C254" s="420"/>
      <c r="D254" s="420"/>
      <c r="E254" s="420"/>
      <c r="F254" s="420"/>
      <c r="G254" s="420"/>
      <c r="H254" s="150"/>
      <c r="I254" s="146"/>
      <c r="J254" s="146"/>
      <c r="K254" s="146"/>
      <c r="L254" s="151"/>
    </row>
    <row r="255" spans="1:12" s="35" customFormat="1" ht="18" hidden="1" customHeight="1">
      <c r="A255" s="420" t="s">
        <v>291</v>
      </c>
      <c r="B255" s="420"/>
      <c r="C255" s="420"/>
      <c r="D255" s="420"/>
      <c r="E255" s="420"/>
      <c r="F255" s="420"/>
      <c r="G255" s="420"/>
      <c r="H255" s="152"/>
      <c r="I255" s="146"/>
      <c r="J255" s="146"/>
      <c r="K255" s="146"/>
      <c r="L255" s="151"/>
    </row>
    <row r="256" spans="1:12" s="35" customFormat="1" ht="47.45" hidden="1" customHeight="1">
      <c r="A256" s="420" t="s">
        <v>292</v>
      </c>
      <c r="B256" s="420"/>
      <c r="C256" s="420"/>
      <c r="D256" s="420"/>
      <c r="E256" s="420"/>
      <c r="F256" s="420"/>
      <c r="G256" s="420"/>
      <c r="H256" s="152"/>
      <c r="I256" s="146"/>
      <c r="J256" s="146"/>
      <c r="K256" s="146"/>
      <c r="L256" s="151"/>
    </row>
    <row r="257" spans="1:12" s="35" customFormat="1" ht="18" hidden="1" customHeight="1">
      <c r="A257" s="420" t="s">
        <v>291</v>
      </c>
      <c r="B257" s="420"/>
      <c r="C257" s="420"/>
      <c r="D257" s="420"/>
      <c r="E257" s="420"/>
      <c r="F257" s="420"/>
      <c r="G257" s="420"/>
      <c r="H257" s="152"/>
      <c r="I257" s="146"/>
      <c r="J257" s="146"/>
      <c r="K257" s="146"/>
      <c r="L257" s="151"/>
    </row>
    <row r="258" spans="1:12" s="35" customFormat="1" ht="90" hidden="1" customHeight="1">
      <c r="A258" s="420" t="s">
        <v>293</v>
      </c>
      <c r="B258" s="420"/>
      <c r="C258" s="420"/>
      <c r="D258" s="420"/>
      <c r="E258" s="420"/>
      <c r="F258" s="420"/>
      <c r="G258" s="420"/>
      <c r="H258" s="152"/>
      <c r="I258" s="146"/>
      <c r="J258" s="146"/>
      <c r="K258" s="146"/>
      <c r="L258" s="151"/>
    </row>
    <row r="259" spans="1:12" s="35" customFormat="1" ht="51.6" hidden="1" customHeight="1">
      <c r="A259" s="420" t="s">
        <v>317</v>
      </c>
      <c r="B259" s="420"/>
      <c r="C259" s="420"/>
      <c r="D259" s="420"/>
      <c r="E259" s="420"/>
      <c r="F259" s="420"/>
      <c r="G259" s="420"/>
      <c r="H259" s="152"/>
      <c r="I259" s="146"/>
      <c r="J259" s="146"/>
      <c r="K259" s="146"/>
      <c r="L259" s="151"/>
    </row>
    <row r="260" spans="1:12" s="35" customFormat="1" ht="9.6" customHeight="1">
      <c r="A260" s="148"/>
      <c r="B260" s="62"/>
      <c r="C260" s="62"/>
      <c r="D260" s="62"/>
      <c r="E260" s="149"/>
      <c r="F260" s="138"/>
      <c r="G260" s="138"/>
      <c r="H260" s="152"/>
      <c r="I260" s="146"/>
      <c r="J260" s="146"/>
      <c r="K260" s="146"/>
      <c r="L260" s="151"/>
    </row>
    <row r="261" spans="1:12" s="35" customFormat="1" ht="18" customHeight="1">
      <c r="A261" s="76" t="s">
        <v>318</v>
      </c>
      <c r="B261" s="62"/>
      <c r="C261" s="62"/>
      <c r="D261" s="62"/>
      <c r="E261" s="81"/>
      <c r="F261" s="153"/>
      <c r="G261" s="153"/>
      <c r="H261" s="42"/>
      <c r="I261" s="43"/>
      <c r="J261" s="36"/>
    </row>
    <row r="262" spans="1:12" s="35" customFormat="1" ht="29.45" customHeight="1">
      <c r="A262" s="126"/>
      <c r="B262" s="62"/>
      <c r="C262" s="154" t="s">
        <v>319</v>
      </c>
      <c r="D262" s="155"/>
      <c r="E262" s="156" t="s">
        <v>320</v>
      </c>
      <c r="F262" s="157" t="s">
        <v>321</v>
      </c>
      <c r="G262" s="157" t="s">
        <v>322</v>
      </c>
    </row>
    <row r="263" spans="1:12" s="35" customFormat="1" ht="18" customHeight="1">
      <c r="A263" s="125" t="s">
        <v>323</v>
      </c>
      <c r="B263" s="62"/>
      <c r="C263" s="138">
        <v>55000000000</v>
      </c>
      <c r="D263" s="76"/>
      <c r="E263" s="158">
        <f>'[1]BCD KETOAN'!D79</f>
        <v>180000000</v>
      </c>
      <c r="F263" s="138">
        <f>'[1]BCD KETOAN'!E78</f>
        <v>1451755335</v>
      </c>
      <c r="G263" s="159">
        <f>C263+F263+E263</f>
        <v>56631755335</v>
      </c>
      <c r="I263" s="160"/>
    </row>
    <row r="264" spans="1:12" s="35" customFormat="1" ht="18" customHeight="1">
      <c r="A264" s="125" t="s">
        <v>324</v>
      </c>
      <c r="B264" s="62"/>
      <c r="C264" s="137">
        <f>C263</f>
        <v>55000000000</v>
      </c>
      <c r="D264" s="137">
        <f>D263</f>
        <v>0</v>
      </c>
      <c r="E264" s="137">
        <f>E263</f>
        <v>180000000</v>
      </c>
      <c r="F264" s="161">
        <f>'[1]BCD KETOAN'!D78</f>
        <v>1498869519.5707257</v>
      </c>
      <c r="G264" s="162">
        <f>C264+F264+E264</f>
        <v>56678869519.570724</v>
      </c>
      <c r="H264" s="163"/>
    </row>
    <row r="265" spans="1:12" s="35" customFormat="1" ht="18" customHeight="1">
      <c r="A265" s="76"/>
      <c r="B265" s="62"/>
      <c r="C265" s="62"/>
      <c r="D265" s="62"/>
      <c r="E265" s="81"/>
      <c r="F265" s="153"/>
      <c r="G265" s="153"/>
      <c r="H265" s="42"/>
      <c r="I265" s="43"/>
      <c r="J265" s="43"/>
    </row>
    <row r="266" spans="1:12" s="35" customFormat="1" ht="18" customHeight="1">
      <c r="A266" s="126"/>
      <c r="B266" s="62"/>
      <c r="C266" s="164"/>
      <c r="D266" s="119"/>
      <c r="E266" s="417" t="s">
        <v>325</v>
      </c>
      <c r="F266" s="417"/>
      <c r="G266" s="418" t="s">
        <v>326</v>
      </c>
      <c r="H266" s="42"/>
      <c r="I266" s="43"/>
      <c r="J266" s="36"/>
    </row>
    <row r="267" spans="1:12" s="35" customFormat="1" ht="18" customHeight="1">
      <c r="A267" s="125" t="s">
        <v>327</v>
      </c>
      <c r="B267" s="62"/>
      <c r="C267" s="164"/>
      <c r="D267" s="119"/>
      <c r="E267" s="417" t="s">
        <v>324</v>
      </c>
      <c r="F267" s="417"/>
      <c r="G267" s="418"/>
      <c r="H267" s="42"/>
      <c r="I267" s="43"/>
      <c r="J267" s="36"/>
    </row>
    <row r="268" spans="1:12" s="35" customFormat="1" ht="18" customHeight="1">
      <c r="A268" s="165" t="s">
        <v>328</v>
      </c>
      <c r="B268" s="62"/>
      <c r="C268" s="166"/>
      <c r="D268" s="119"/>
      <c r="E268" s="167"/>
      <c r="F268" s="166">
        <v>40000000000</v>
      </c>
      <c r="G268" s="168">
        <v>0.72750000000000004</v>
      </c>
      <c r="H268" s="42"/>
      <c r="I268" s="43"/>
      <c r="J268" s="36"/>
    </row>
    <row r="269" spans="1:12" s="35" customFormat="1" ht="18" customHeight="1">
      <c r="A269" s="126" t="s">
        <v>329</v>
      </c>
      <c r="B269" s="62"/>
      <c r="C269" s="166"/>
      <c r="D269" s="119"/>
      <c r="E269" s="167"/>
      <c r="F269" s="169">
        <v>15000000000</v>
      </c>
      <c r="G269" s="168">
        <v>0.27250000000000002</v>
      </c>
      <c r="H269" s="42"/>
      <c r="I269" s="43"/>
      <c r="J269" s="36"/>
    </row>
    <row r="270" spans="1:12" s="35" customFormat="1" ht="18" customHeight="1">
      <c r="A270" s="125" t="s">
        <v>330</v>
      </c>
      <c r="B270" s="62"/>
      <c r="C270" s="170"/>
      <c r="D270" s="119"/>
      <c r="E270" s="167"/>
      <c r="F270" s="129">
        <v>0</v>
      </c>
      <c r="G270" s="168">
        <v>0</v>
      </c>
      <c r="H270" s="42"/>
      <c r="I270" s="43"/>
      <c r="J270" s="36"/>
    </row>
    <row r="271" spans="1:12" s="35" customFormat="1" ht="18" customHeight="1">
      <c r="A271" s="125" t="s">
        <v>329</v>
      </c>
      <c r="B271" s="62"/>
      <c r="C271" s="170"/>
      <c r="D271" s="119"/>
      <c r="E271" s="167"/>
      <c r="F271" s="129">
        <v>0</v>
      </c>
      <c r="G271" s="168">
        <v>0</v>
      </c>
      <c r="H271" s="42"/>
      <c r="I271" s="43"/>
      <c r="J271" s="36"/>
    </row>
    <row r="272" spans="1:12" s="35" customFormat="1" ht="18" customHeight="1">
      <c r="A272" s="125" t="s">
        <v>331</v>
      </c>
      <c r="B272" s="76"/>
      <c r="C272" s="153"/>
      <c r="D272" s="118"/>
      <c r="E272" s="171"/>
      <c r="F272" s="138">
        <v>0</v>
      </c>
      <c r="G272" s="168">
        <v>0</v>
      </c>
      <c r="H272" s="42"/>
      <c r="I272" s="43"/>
      <c r="J272" s="36"/>
    </row>
    <row r="273" spans="1:13" s="35" customFormat="1" ht="18" customHeight="1">
      <c r="A273" s="126"/>
      <c r="B273" s="62"/>
      <c r="C273" s="172"/>
      <c r="D273" s="119"/>
      <c r="E273" s="149" t="s">
        <v>235</v>
      </c>
      <c r="F273" s="173">
        <f>SUM(F268:F272)</f>
        <v>55000000000</v>
      </c>
      <c r="G273" s="174" t="s">
        <v>332</v>
      </c>
      <c r="H273" s="42"/>
      <c r="I273" s="43"/>
      <c r="J273" s="36"/>
    </row>
    <row r="274" spans="1:13" s="35" customFormat="1" ht="18" customHeight="1">
      <c r="A274" s="126"/>
      <c r="B274" s="62"/>
      <c r="C274" s="172"/>
      <c r="D274" s="119"/>
      <c r="E274" s="149"/>
      <c r="F274" s="172"/>
      <c r="G274" s="175"/>
      <c r="H274" s="42"/>
      <c r="I274" s="43"/>
      <c r="J274" s="36"/>
    </row>
    <row r="275" spans="1:13" s="35" customFormat="1" ht="18" customHeight="1">
      <c r="A275" s="76" t="s">
        <v>333</v>
      </c>
      <c r="B275" s="62"/>
      <c r="C275" s="62"/>
      <c r="D275" s="62"/>
      <c r="E275" s="62"/>
      <c r="F275" s="62"/>
      <c r="G275" s="62"/>
      <c r="H275" s="42"/>
      <c r="I275" s="176"/>
      <c r="J275" s="177"/>
      <c r="K275" s="86"/>
    </row>
    <row r="276" spans="1:13" s="35" customFormat="1" ht="32.450000000000003" customHeight="1">
      <c r="A276" s="76" t="s">
        <v>334</v>
      </c>
      <c r="B276" s="62"/>
      <c r="C276" s="62"/>
      <c r="D276" s="62"/>
      <c r="E276" s="62"/>
      <c r="F276" s="178" t="s">
        <v>335</v>
      </c>
      <c r="G276" s="178" t="s">
        <v>336</v>
      </c>
      <c r="H276" s="42"/>
      <c r="I276" s="43"/>
      <c r="J276" s="36"/>
    </row>
    <row r="277" spans="1:13" s="35" customFormat="1" ht="18" customHeight="1">
      <c r="A277" s="78" t="s">
        <v>337</v>
      </c>
      <c r="B277" s="62"/>
      <c r="C277" s="62"/>
      <c r="D277" s="62"/>
      <c r="E277" s="62"/>
      <c r="F277" s="84">
        <f>'[1]BCD TK'!F80+'[1]BCD TK'!F81+'[1]BCD TK'!F83</f>
        <v>1640014258</v>
      </c>
      <c r="G277" s="84">
        <v>20848159640</v>
      </c>
      <c r="H277" s="80"/>
      <c r="I277" s="43"/>
      <c r="J277" s="36"/>
    </row>
    <row r="278" spans="1:13" s="35" customFormat="1" ht="18" customHeight="1">
      <c r="A278" s="78" t="s">
        <v>338</v>
      </c>
      <c r="B278" s="62"/>
      <c r="C278" s="62"/>
      <c r="D278" s="62"/>
      <c r="E278" s="62"/>
      <c r="F278" s="84">
        <f>[1]BCKQKD!D14-TMBCTC!F277</f>
        <v>2868402230</v>
      </c>
      <c r="G278" s="84">
        <v>14455461239</v>
      </c>
      <c r="H278" s="80"/>
      <c r="I278" s="43"/>
      <c r="J278" s="36"/>
    </row>
    <row r="279" spans="1:13" s="35" customFormat="1" ht="18" customHeight="1">
      <c r="A279" s="78"/>
      <c r="B279" s="62"/>
      <c r="C279" s="62"/>
      <c r="D279" s="76"/>
      <c r="E279" s="81" t="s">
        <v>235</v>
      </c>
      <c r="F279" s="120">
        <f>SUM(F277:F278)</f>
        <v>4508416488</v>
      </c>
      <c r="G279" s="120">
        <f>SUM(G277:G278)</f>
        <v>35303620879</v>
      </c>
      <c r="H279" s="179"/>
      <c r="I279" s="180"/>
      <c r="J279" s="181"/>
      <c r="K279" s="86"/>
      <c r="L279" s="86"/>
      <c r="M279" s="86"/>
    </row>
    <row r="280" spans="1:13" s="35" customFormat="1" ht="18" customHeight="1">
      <c r="A280" s="78"/>
      <c r="B280" s="62"/>
      <c r="C280" s="62"/>
      <c r="D280" s="76"/>
      <c r="E280" s="81"/>
      <c r="F280" s="124"/>
      <c r="G280" s="124"/>
      <c r="H280" s="182"/>
      <c r="I280" s="180"/>
      <c r="J280" s="181"/>
      <c r="K280" s="86"/>
      <c r="L280" s="86"/>
      <c r="M280" s="86"/>
    </row>
    <row r="281" spans="1:13" s="35" customFormat="1" ht="29.45" customHeight="1">
      <c r="A281" s="76" t="s">
        <v>339</v>
      </c>
      <c r="B281" s="62"/>
      <c r="C281" s="62"/>
      <c r="D281" s="62"/>
      <c r="E281" s="83"/>
      <c r="F281" s="178" t="s">
        <v>335</v>
      </c>
      <c r="G281" s="178" t="s">
        <v>336</v>
      </c>
      <c r="H281" s="182"/>
      <c r="I281" s="176"/>
      <c r="J281" s="181"/>
      <c r="K281" s="86"/>
      <c r="L281" s="86"/>
      <c r="M281" s="86"/>
    </row>
    <row r="282" spans="1:13" s="35" customFormat="1" ht="18" customHeight="1">
      <c r="A282" s="183" t="s">
        <v>340</v>
      </c>
      <c r="B282" s="62"/>
      <c r="C282" s="62"/>
      <c r="D282" s="62"/>
      <c r="E282" s="83"/>
      <c r="F282" s="79">
        <f>[1]PS.BD!E122+[1]PS.BD!E124+[1]PS.BD!E127+[1]PS.HCM!E106+[1]PS.HN!G115+[1]PS.HN!G117+[1]PS.HP!F122+[1]PS.HP!F126</f>
        <v>2864350790.5328636</v>
      </c>
      <c r="G282" s="79">
        <v>15988455119</v>
      </c>
      <c r="H282" s="184"/>
      <c r="I282" s="176"/>
      <c r="J282" s="181"/>
      <c r="K282" s="86"/>
      <c r="L282" s="86"/>
      <c r="M282" s="86"/>
    </row>
    <row r="283" spans="1:13" s="35" customFormat="1" ht="18" customHeight="1">
      <c r="A283" s="183" t="s">
        <v>341</v>
      </c>
      <c r="B283" s="62"/>
      <c r="C283" s="62"/>
      <c r="D283" s="62"/>
      <c r="E283" s="83"/>
      <c r="F283" s="79">
        <f>[1]BCKQKD!D15-TMBCTC!F282</f>
        <v>286484933</v>
      </c>
      <c r="G283" s="79">
        <v>8365460761</v>
      </c>
      <c r="H283" s="184"/>
      <c r="I283" s="176"/>
      <c r="J283" s="181"/>
      <c r="K283" s="86"/>
      <c r="L283" s="86"/>
      <c r="M283" s="86"/>
    </row>
    <row r="284" spans="1:13" s="35" customFormat="1" ht="18" customHeight="1">
      <c r="A284" s="185"/>
      <c r="B284" s="62"/>
      <c r="C284" s="62"/>
      <c r="D284" s="62"/>
      <c r="E284" s="81" t="s">
        <v>235</v>
      </c>
      <c r="F284" s="120">
        <f>SUM(F282:F283)</f>
        <v>3150835723.5328636</v>
      </c>
      <c r="G284" s="120">
        <f>SUM(G282:G283)</f>
        <v>24353915880</v>
      </c>
      <c r="H284" s="186"/>
      <c r="I284" s="180"/>
      <c r="J284" s="181"/>
      <c r="K284" s="86"/>
      <c r="L284" s="86"/>
      <c r="M284" s="86"/>
    </row>
    <row r="285" spans="1:13" s="35" customFormat="1" ht="31.15" customHeight="1">
      <c r="A285" s="76" t="s">
        <v>342</v>
      </c>
      <c r="B285" s="62"/>
      <c r="C285" s="62"/>
      <c r="D285" s="62"/>
      <c r="E285" s="83"/>
      <c r="F285" s="178" t="s">
        <v>335</v>
      </c>
      <c r="G285" s="178" t="s">
        <v>336</v>
      </c>
      <c r="H285" s="182"/>
      <c r="I285" s="176"/>
      <c r="J285" s="181"/>
      <c r="K285" s="86"/>
      <c r="L285" s="86"/>
      <c r="M285" s="86"/>
    </row>
    <row r="286" spans="1:13" s="35" customFormat="1" ht="18" customHeight="1">
      <c r="A286" s="126" t="s">
        <v>343</v>
      </c>
      <c r="B286" s="62"/>
      <c r="C286" s="62"/>
      <c r="D286" s="62"/>
      <c r="E286" s="83"/>
      <c r="F286" s="79">
        <f>[1]BCKQKD!D17</f>
        <v>1034725</v>
      </c>
      <c r="G286" s="79">
        <v>11196293</v>
      </c>
      <c r="H286" s="182"/>
      <c r="I286" s="176"/>
      <c r="J286" s="181"/>
      <c r="K286" s="86"/>
      <c r="L286" s="86"/>
      <c r="M286" s="86"/>
    </row>
    <row r="287" spans="1:13" s="35" customFormat="1" ht="18" customHeight="1">
      <c r="A287" s="78"/>
      <c r="B287" s="62"/>
      <c r="C287" s="62"/>
      <c r="D287" s="62"/>
      <c r="E287" s="81" t="s">
        <v>235</v>
      </c>
      <c r="F287" s="137">
        <f>SUM(F286:F286)</f>
        <v>1034725</v>
      </c>
      <c r="G287" s="137">
        <f>SUM(G286:G286)</f>
        <v>11196293</v>
      </c>
      <c r="H287" s="182"/>
      <c r="I287" s="176"/>
      <c r="J287" s="181"/>
      <c r="K287" s="86"/>
      <c r="L287" s="86"/>
      <c r="M287" s="86"/>
    </row>
    <row r="288" spans="1:13" s="35" customFormat="1" ht="34.15" customHeight="1">
      <c r="A288" s="76" t="s">
        <v>344</v>
      </c>
      <c r="B288" s="62"/>
      <c r="C288" s="62"/>
      <c r="D288" s="62"/>
      <c r="E288" s="76"/>
      <c r="F288" s="178" t="s">
        <v>335</v>
      </c>
      <c r="G288" s="178" t="s">
        <v>336</v>
      </c>
      <c r="H288" s="182"/>
      <c r="I288" s="176"/>
      <c r="J288" s="181"/>
      <c r="K288" s="86"/>
      <c r="L288" s="86"/>
      <c r="M288" s="86"/>
    </row>
    <row r="289" spans="1:13" s="35" customFormat="1" ht="21.6" hidden="1" customHeight="1">
      <c r="A289" s="62" t="s">
        <v>345</v>
      </c>
      <c r="B289" s="62"/>
      <c r="C289" s="62"/>
      <c r="D289" s="62"/>
      <c r="E289" s="76"/>
      <c r="F289" s="178"/>
      <c r="G289" s="84"/>
      <c r="H289" s="182"/>
      <c r="I289" s="176"/>
      <c r="J289" s="181"/>
      <c r="K289" s="86"/>
      <c r="L289" s="86"/>
      <c r="M289" s="86"/>
    </row>
    <row r="290" spans="1:13" s="35" customFormat="1" ht="21.6" customHeight="1">
      <c r="A290" s="62" t="s">
        <v>346</v>
      </c>
      <c r="B290" s="62"/>
      <c r="C290" s="62"/>
      <c r="D290" s="62"/>
      <c r="E290" s="62"/>
      <c r="F290" s="84">
        <f>[1]BCKQKD!D20</f>
        <v>128030090</v>
      </c>
      <c r="G290" s="84">
        <v>991518037</v>
      </c>
      <c r="H290" s="182"/>
      <c r="I290" s="176"/>
      <c r="J290" s="181"/>
      <c r="K290" s="86"/>
      <c r="L290" s="86"/>
      <c r="M290" s="86"/>
    </row>
    <row r="291" spans="1:13" s="35" customFormat="1" ht="18" customHeight="1">
      <c r="A291" s="62"/>
      <c r="B291" s="62"/>
      <c r="C291" s="62"/>
      <c r="D291" s="62"/>
      <c r="E291" s="81" t="s">
        <v>235</v>
      </c>
      <c r="F291" s="137">
        <f>F290+F289</f>
        <v>128030090</v>
      </c>
      <c r="G291" s="137">
        <f>G290+G289</f>
        <v>991518037</v>
      </c>
      <c r="H291" s="182"/>
      <c r="I291" s="176"/>
      <c r="J291" s="181"/>
      <c r="K291" s="86"/>
      <c r="L291" s="86"/>
      <c r="M291" s="86"/>
    </row>
    <row r="292" spans="1:13" s="35" customFormat="1" ht="31.15" customHeight="1">
      <c r="A292" s="76" t="s">
        <v>347</v>
      </c>
      <c r="B292" s="62"/>
      <c r="C292" s="62"/>
      <c r="D292" s="62"/>
      <c r="E292" s="62"/>
      <c r="F292" s="178" t="s">
        <v>335</v>
      </c>
      <c r="G292" s="178" t="s">
        <v>336</v>
      </c>
      <c r="H292" s="182"/>
      <c r="I292" s="176"/>
      <c r="J292" s="181"/>
      <c r="K292" s="86"/>
      <c r="L292" s="86"/>
      <c r="M292" s="86"/>
    </row>
    <row r="293" spans="1:13" s="35" customFormat="1" ht="18" customHeight="1">
      <c r="A293" s="62" t="s">
        <v>348</v>
      </c>
      <c r="B293" s="62"/>
      <c r="C293" s="62"/>
      <c r="D293" s="62"/>
      <c r="E293" s="62"/>
      <c r="F293" s="122">
        <f>[1]BCKQKD!D21</f>
        <v>221742686</v>
      </c>
      <c r="G293" s="122">
        <v>1958826369</v>
      </c>
      <c r="H293" s="182"/>
      <c r="I293" s="176"/>
      <c r="J293" s="181"/>
      <c r="K293" s="86"/>
      <c r="L293" s="86"/>
      <c r="M293" s="86"/>
    </row>
    <row r="294" spans="1:13" s="35" customFormat="1" ht="18" customHeight="1">
      <c r="A294" s="76"/>
      <c r="B294" s="62"/>
      <c r="C294" s="62"/>
      <c r="D294" s="62"/>
      <c r="E294" s="81" t="s">
        <v>235</v>
      </c>
      <c r="F294" s="137">
        <f>F293</f>
        <v>221742686</v>
      </c>
      <c r="G294" s="137">
        <f>G293</f>
        <v>1958826369</v>
      </c>
      <c r="H294" s="182"/>
      <c r="I294" s="176"/>
      <c r="J294" s="181"/>
      <c r="K294" s="86"/>
      <c r="L294" s="86"/>
      <c r="M294" s="86"/>
    </row>
    <row r="295" spans="1:13" s="35" customFormat="1" ht="32.450000000000003" customHeight="1">
      <c r="A295" s="76" t="s">
        <v>349</v>
      </c>
      <c r="B295" s="62"/>
      <c r="C295" s="62"/>
      <c r="D295" s="62"/>
      <c r="E295" s="62"/>
      <c r="F295" s="178" t="s">
        <v>335</v>
      </c>
      <c r="G295" s="178" t="s">
        <v>336</v>
      </c>
      <c r="H295" s="182"/>
      <c r="I295" s="176"/>
      <c r="J295" s="181"/>
      <c r="K295" s="86"/>
      <c r="L295" s="86"/>
      <c r="M295" s="86"/>
    </row>
    <row r="296" spans="1:13" s="35" customFormat="1" ht="18" customHeight="1">
      <c r="A296" s="62" t="s">
        <v>350</v>
      </c>
      <c r="B296" s="62"/>
      <c r="C296" s="62"/>
      <c r="D296" s="62"/>
      <c r="E296" s="62"/>
      <c r="F296" s="122">
        <f>[1]BCKQKD!D22</f>
        <v>1216157706.9851398</v>
      </c>
      <c r="G296" s="122">
        <v>6713803543</v>
      </c>
      <c r="H296" s="182"/>
      <c r="I296" s="176"/>
      <c r="J296" s="181"/>
      <c r="K296" s="86"/>
      <c r="L296" s="86"/>
      <c r="M296" s="86"/>
    </row>
    <row r="297" spans="1:13" s="35" customFormat="1" ht="18" customHeight="1">
      <c r="A297" s="62"/>
      <c r="B297" s="62"/>
      <c r="C297" s="62"/>
      <c r="D297" s="62"/>
      <c r="E297" s="81" t="s">
        <v>235</v>
      </c>
      <c r="F297" s="137">
        <f>F296</f>
        <v>1216157706.9851398</v>
      </c>
      <c r="G297" s="137">
        <f>G296</f>
        <v>6713803543</v>
      </c>
      <c r="H297" s="182"/>
      <c r="I297" s="176"/>
      <c r="J297" s="181"/>
      <c r="K297" s="86"/>
      <c r="L297" s="86"/>
      <c r="M297" s="86"/>
    </row>
    <row r="298" spans="1:13" s="35" customFormat="1" ht="31.9" customHeight="1">
      <c r="A298" s="76" t="s">
        <v>351</v>
      </c>
      <c r="B298" s="62"/>
      <c r="C298" s="62"/>
      <c r="D298" s="62"/>
      <c r="E298" s="81"/>
      <c r="F298" s="178" t="s">
        <v>335</v>
      </c>
      <c r="G298" s="178" t="s">
        <v>336</v>
      </c>
      <c r="H298" s="182"/>
      <c r="I298" s="176"/>
      <c r="J298" s="176"/>
      <c r="K298" s="86"/>
      <c r="L298" s="86"/>
      <c r="M298" s="86"/>
    </row>
    <row r="299" spans="1:13" s="35" customFormat="1" ht="19.899999999999999" customHeight="1">
      <c r="A299" s="126" t="s">
        <v>352</v>
      </c>
      <c r="B299" s="62"/>
      <c r="C299" s="62"/>
      <c r="D299" s="62"/>
      <c r="E299" s="81"/>
      <c r="F299" s="84">
        <f>[1]BCKQKD!D24</f>
        <v>710000000</v>
      </c>
      <c r="G299" s="84">
        <v>4812175457</v>
      </c>
      <c r="H299" s="182"/>
      <c r="I299" s="176"/>
      <c r="J299" s="176"/>
      <c r="K299" s="86"/>
      <c r="L299" s="86"/>
      <c r="M299" s="86"/>
    </row>
    <row r="300" spans="1:13" s="35" customFormat="1" ht="18" hidden="1" customHeight="1">
      <c r="A300" s="126" t="s">
        <v>353</v>
      </c>
      <c r="B300" s="62"/>
      <c r="C300" s="62"/>
      <c r="D300" s="62"/>
      <c r="E300" s="81"/>
      <c r="F300" s="84"/>
      <c r="G300" s="84"/>
      <c r="H300" s="182"/>
      <c r="I300" s="176"/>
      <c r="J300" s="181"/>
      <c r="K300" s="86"/>
      <c r="L300" s="86"/>
      <c r="M300" s="86"/>
    </row>
    <row r="301" spans="1:13" s="35" customFormat="1" ht="18" customHeight="1">
      <c r="A301" s="62"/>
      <c r="B301" s="62"/>
      <c r="C301" s="62"/>
      <c r="D301" s="62"/>
      <c r="E301" s="81" t="s">
        <v>235</v>
      </c>
      <c r="F301" s="137">
        <f>SUM(F299:F300)</f>
        <v>710000000</v>
      </c>
      <c r="G301" s="137">
        <f>SUM(G299:G300)</f>
        <v>4812175457</v>
      </c>
      <c r="H301" s="182"/>
      <c r="I301" s="176"/>
      <c r="J301" s="181"/>
      <c r="K301" s="86"/>
      <c r="L301" s="86"/>
      <c r="M301" s="86"/>
    </row>
    <row r="302" spans="1:13" s="35" customFormat="1" ht="31.9" customHeight="1">
      <c r="A302" s="76" t="s">
        <v>354</v>
      </c>
      <c r="B302" s="62"/>
      <c r="C302" s="62"/>
      <c r="D302" s="62"/>
      <c r="E302" s="81"/>
      <c r="F302" s="178" t="s">
        <v>335</v>
      </c>
      <c r="G302" s="178" t="s">
        <v>336</v>
      </c>
      <c r="H302" s="182"/>
      <c r="I302" s="176"/>
      <c r="J302" s="181"/>
      <c r="K302" s="86"/>
      <c r="L302" s="86"/>
      <c r="M302" s="86"/>
    </row>
    <row r="303" spans="1:13" s="35" customFormat="1" ht="21" customHeight="1">
      <c r="A303" s="126" t="s">
        <v>355</v>
      </c>
      <c r="B303" s="62"/>
      <c r="C303" s="62"/>
      <c r="D303" s="62"/>
      <c r="E303" s="81"/>
      <c r="F303" s="84">
        <f>[1]BCKQKD!D25</f>
        <v>649560763</v>
      </c>
      <c r="G303" s="84">
        <v>4206336624</v>
      </c>
      <c r="H303" s="182"/>
      <c r="I303" s="176"/>
      <c r="J303" s="181"/>
      <c r="K303" s="86"/>
      <c r="L303" s="86"/>
      <c r="M303" s="86"/>
    </row>
    <row r="304" spans="1:13" s="35" customFormat="1" ht="18" customHeight="1">
      <c r="A304" s="62"/>
      <c r="B304" s="62"/>
      <c r="C304" s="62"/>
      <c r="D304" s="62"/>
      <c r="E304" s="81" t="s">
        <v>235</v>
      </c>
      <c r="F304" s="137">
        <f>SUM(F303:F303)</f>
        <v>649560763</v>
      </c>
      <c r="G304" s="137">
        <f>SUM(G303:G303)</f>
        <v>4206336624</v>
      </c>
      <c r="H304" s="182"/>
      <c r="I304" s="176"/>
      <c r="J304" s="181"/>
      <c r="K304" s="86"/>
      <c r="L304" s="86"/>
      <c r="M304" s="86"/>
    </row>
    <row r="305" spans="1:13" s="35" customFormat="1" ht="18" customHeight="1">
      <c r="A305" s="76" t="s">
        <v>356</v>
      </c>
      <c r="B305" s="62"/>
      <c r="C305" s="62"/>
      <c r="D305" s="62"/>
      <c r="E305" s="76"/>
      <c r="F305" s="82"/>
      <c r="G305" s="82"/>
      <c r="H305" s="182"/>
      <c r="I305" s="176"/>
      <c r="J305" s="181"/>
      <c r="K305" s="86"/>
      <c r="L305" s="86"/>
      <c r="M305" s="86"/>
    </row>
    <row r="306" spans="1:13" s="35" customFormat="1" ht="33" customHeight="1">
      <c r="A306" s="187" t="s">
        <v>357</v>
      </c>
      <c r="B306" s="187"/>
      <c r="C306" s="187"/>
      <c r="D306" s="187"/>
      <c r="E306" s="187"/>
      <c r="F306" s="178" t="s">
        <v>335</v>
      </c>
      <c r="G306" s="178" t="s">
        <v>336</v>
      </c>
      <c r="H306" s="182"/>
      <c r="I306" s="176"/>
      <c r="J306" s="181"/>
      <c r="K306" s="86"/>
      <c r="L306" s="86"/>
      <c r="M306" s="86"/>
    </row>
    <row r="307" spans="1:13" s="35" customFormat="1" ht="18" customHeight="1">
      <c r="A307" s="121" t="s">
        <v>358</v>
      </c>
      <c r="B307" s="62"/>
      <c r="C307" s="62"/>
      <c r="D307" s="62"/>
      <c r="E307" s="76"/>
      <c r="F307" s="84">
        <f>F279-F284+F287-F291-F294-F297+F301-F304</f>
        <v>-146875756.51800346</v>
      </c>
      <c r="G307" s="84">
        <f>G279-G284+G287-G291-G294-G297+G301-G304</f>
        <v>1902592176</v>
      </c>
      <c r="H307" s="188"/>
      <c r="I307" s="176"/>
      <c r="J307" s="181"/>
      <c r="K307" s="86"/>
      <c r="L307" s="86"/>
      <c r="M307" s="86"/>
    </row>
    <row r="308" spans="1:13" s="35" customFormat="1" ht="18" customHeight="1">
      <c r="A308" s="121" t="s">
        <v>359</v>
      </c>
      <c r="B308" s="62"/>
      <c r="C308" s="62"/>
      <c r="D308" s="62"/>
      <c r="E308" s="76"/>
      <c r="F308" s="84">
        <f>F307</f>
        <v>-146875756.51800346</v>
      </c>
      <c r="G308" s="84">
        <v>1933915601</v>
      </c>
      <c r="H308" s="188"/>
      <c r="I308" s="176"/>
      <c r="J308" s="181"/>
      <c r="K308" s="86"/>
      <c r="L308" s="86"/>
      <c r="M308" s="86"/>
    </row>
    <row r="309" spans="1:13" s="35" customFormat="1" ht="18" customHeight="1">
      <c r="A309" s="121" t="s">
        <v>360</v>
      </c>
      <c r="B309" s="62"/>
      <c r="C309" s="62"/>
      <c r="D309" s="62"/>
      <c r="E309" s="76"/>
      <c r="F309" s="189"/>
      <c r="G309" s="189">
        <v>0.25</v>
      </c>
      <c r="H309" s="182"/>
      <c r="I309" s="176"/>
      <c r="J309" s="181"/>
      <c r="K309" s="86"/>
      <c r="L309" s="86"/>
      <c r="M309" s="86"/>
    </row>
    <row r="310" spans="1:13" s="35" customFormat="1" ht="18" customHeight="1">
      <c r="A310" s="121" t="s">
        <v>196</v>
      </c>
      <c r="B310" s="62"/>
      <c r="C310" s="62"/>
      <c r="D310" s="62"/>
      <c r="E310" s="76"/>
      <c r="F310" s="84">
        <f>F308*F309</f>
        <v>0</v>
      </c>
      <c r="G310" s="84">
        <f>G308*25%</f>
        <v>483478900.25</v>
      </c>
      <c r="H310" s="182"/>
      <c r="I310" s="176"/>
      <c r="J310" s="181"/>
      <c r="K310" s="86"/>
      <c r="L310" s="86"/>
      <c r="M310" s="86"/>
    </row>
    <row r="311" spans="1:13" s="35" customFormat="1" ht="18" customHeight="1">
      <c r="A311" s="125" t="s">
        <v>361</v>
      </c>
      <c r="B311" s="62"/>
      <c r="C311" s="62"/>
      <c r="D311" s="62"/>
      <c r="E311" s="76"/>
      <c r="F311" s="137">
        <f>F310</f>
        <v>0</v>
      </c>
      <c r="G311" s="137">
        <f>G310</f>
        <v>483478900.25</v>
      </c>
      <c r="H311" s="182"/>
      <c r="I311" s="176"/>
      <c r="J311" s="181"/>
      <c r="K311" s="86"/>
      <c r="L311" s="86"/>
      <c r="M311" s="86"/>
    </row>
    <row r="312" spans="1:13" s="35" customFormat="1" ht="18" customHeight="1">
      <c r="A312" s="125" t="s">
        <v>362</v>
      </c>
      <c r="B312" s="62"/>
      <c r="C312" s="62"/>
      <c r="D312" s="62"/>
      <c r="E312" s="76"/>
      <c r="F312" s="138">
        <f>F307-F310</f>
        <v>-146875756.51800346</v>
      </c>
      <c r="G312" s="138">
        <f>G307-G310</f>
        <v>1419113275.75</v>
      </c>
      <c r="H312" s="182"/>
      <c r="I312" s="176"/>
      <c r="J312" s="181"/>
      <c r="K312" s="86"/>
      <c r="L312" s="86"/>
      <c r="M312" s="86"/>
    </row>
    <row r="313" spans="1:13" s="35" customFormat="1" ht="20.25" customHeight="1">
      <c r="A313" s="146"/>
      <c r="B313" s="146"/>
      <c r="C313" s="146"/>
      <c r="D313" s="146"/>
      <c r="E313" s="190"/>
      <c r="F313" s="191"/>
      <c r="G313" s="191"/>
      <c r="H313" s="182"/>
      <c r="I313" s="176"/>
      <c r="J313" s="181"/>
      <c r="K313" s="86"/>
      <c r="L313" s="86"/>
      <c r="M313" s="86"/>
    </row>
    <row r="314" spans="1:13" s="35" customFormat="1">
      <c r="A314" s="34" t="s">
        <v>363</v>
      </c>
      <c r="B314" s="42"/>
      <c r="C314" s="42"/>
      <c r="D314" s="42"/>
      <c r="E314" s="34"/>
      <c r="F314" s="192"/>
      <c r="G314" s="193"/>
      <c r="H314" s="42"/>
      <c r="I314" s="43"/>
      <c r="J314" s="36"/>
    </row>
    <row r="315" spans="1:13" s="35" customFormat="1">
      <c r="A315" s="34"/>
      <c r="B315" s="42"/>
      <c r="C315" s="42"/>
      <c r="D315" s="42"/>
      <c r="E315" s="34"/>
      <c r="F315" s="192"/>
      <c r="G315" s="193"/>
      <c r="H315" s="42"/>
      <c r="I315" s="43"/>
      <c r="J315" s="36"/>
    </row>
    <row r="316" spans="1:13" s="35" customFormat="1">
      <c r="A316" s="34" t="s">
        <v>364</v>
      </c>
      <c r="B316" s="42"/>
      <c r="C316" s="42"/>
      <c r="D316" s="42"/>
      <c r="E316" s="34"/>
      <c r="F316" s="192"/>
      <c r="G316" s="193"/>
      <c r="H316" s="42"/>
      <c r="I316" s="43"/>
      <c r="J316" s="36"/>
    </row>
    <row r="317" spans="1:13" s="35" customFormat="1" ht="20.45" customHeight="1">
      <c r="A317" s="194" t="s">
        <v>365</v>
      </c>
      <c r="B317" s="42"/>
      <c r="C317" s="42"/>
      <c r="D317" s="42"/>
      <c r="E317" s="34"/>
      <c r="F317" s="195" t="s">
        <v>366</v>
      </c>
      <c r="G317" s="193"/>
      <c r="H317" s="42"/>
      <c r="I317" s="43"/>
      <c r="J317" s="36"/>
    </row>
    <row r="318" spans="1:13" s="35" customFormat="1" ht="26.45" customHeight="1">
      <c r="A318" s="419" t="s">
        <v>367</v>
      </c>
      <c r="B318" s="419"/>
      <c r="C318" s="419"/>
      <c r="D318" s="419"/>
      <c r="E318" s="419"/>
      <c r="F318" s="419" t="s">
        <v>368</v>
      </c>
      <c r="G318" s="419"/>
      <c r="H318" s="42"/>
      <c r="I318" s="43"/>
      <c r="J318" s="36"/>
    </row>
    <row r="319" spans="1:13" s="35" customFormat="1" ht="26.45" customHeight="1">
      <c r="A319" s="412" t="s">
        <v>369</v>
      </c>
      <c r="B319" s="412"/>
      <c r="C319" s="412"/>
      <c r="D319" s="412"/>
      <c r="E319" s="412"/>
      <c r="F319" s="412" t="s">
        <v>370</v>
      </c>
      <c r="G319" s="412"/>
      <c r="H319" s="42"/>
      <c r="I319" s="43"/>
      <c r="J319" s="36"/>
    </row>
    <row r="320" spans="1:13" s="35" customFormat="1" ht="33" customHeight="1">
      <c r="A320" s="412" t="s">
        <v>371</v>
      </c>
      <c r="B320" s="412"/>
      <c r="C320" s="412"/>
      <c r="D320" s="412"/>
      <c r="E320" s="412"/>
      <c r="F320" s="412" t="s">
        <v>372</v>
      </c>
      <c r="G320" s="412"/>
      <c r="H320" s="42"/>
      <c r="I320" s="43"/>
      <c r="J320" s="36"/>
    </row>
    <row r="321" spans="1:14" s="35" customFormat="1" ht="10.15" customHeight="1">
      <c r="A321" s="196"/>
      <c r="B321" s="196"/>
      <c r="C321" s="196"/>
      <c r="D321" s="196"/>
      <c r="E321" s="196"/>
      <c r="F321" s="196"/>
      <c r="G321" s="196"/>
      <c r="H321" s="42"/>
      <c r="I321" s="43"/>
      <c r="J321" s="36"/>
    </row>
    <row r="322" spans="1:14" s="35" customFormat="1">
      <c r="A322" s="34" t="s">
        <v>373</v>
      </c>
      <c r="B322" s="42"/>
      <c r="C322" s="42"/>
      <c r="D322" s="42"/>
      <c r="E322" s="34"/>
      <c r="F322" s="192"/>
      <c r="G322" s="193"/>
      <c r="H322" s="42"/>
      <c r="I322" s="43"/>
      <c r="J322" s="36"/>
    </row>
    <row r="323" spans="1:14" s="35" customFormat="1" ht="30.6" customHeight="1">
      <c r="A323" s="197" t="s">
        <v>374</v>
      </c>
      <c r="B323" s="198"/>
      <c r="C323" s="198"/>
      <c r="D323" s="198"/>
      <c r="E323" s="194"/>
      <c r="F323" s="178" t="s">
        <v>375</v>
      </c>
      <c r="G323" s="178" t="s">
        <v>376</v>
      </c>
      <c r="H323" s="42"/>
      <c r="I323" s="43"/>
      <c r="J323" s="36"/>
    </row>
    <row r="324" spans="1:14" s="35" customFormat="1" ht="21.6" customHeight="1">
      <c r="A324" s="34" t="s">
        <v>377</v>
      </c>
      <c r="B324" s="42"/>
      <c r="C324" s="42"/>
      <c r="D324" s="42"/>
      <c r="E324" s="34"/>
      <c r="F324" s="192"/>
      <c r="G324" s="193"/>
      <c r="H324" s="42"/>
      <c r="I324" s="43"/>
      <c r="J324" s="36"/>
    </row>
    <row r="325" spans="1:14" s="35" customFormat="1" ht="15">
      <c r="A325" s="42" t="s">
        <v>378</v>
      </c>
      <c r="B325" s="42"/>
      <c r="C325" s="42"/>
      <c r="D325" s="42"/>
      <c r="E325" s="34"/>
      <c r="F325" s="199">
        <v>88816054</v>
      </c>
      <c r="G325" s="200">
        <v>7920469600</v>
      </c>
      <c r="H325" s="182"/>
      <c r="I325" s="201"/>
      <c r="J325" s="202"/>
      <c r="K325" s="86"/>
      <c r="L325" s="86"/>
      <c r="M325" s="86"/>
      <c r="N325" s="203"/>
    </row>
    <row r="326" spans="1:14" s="35" customFormat="1" ht="15">
      <c r="A326" s="42" t="s">
        <v>379</v>
      </c>
      <c r="B326" s="42"/>
      <c r="C326" s="42"/>
      <c r="D326" s="42"/>
      <c r="E326" s="34"/>
      <c r="F326" s="200">
        <v>3082364895</v>
      </c>
      <c r="G326" s="200">
        <v>17827335400</v>
      </c>
      <c r="H326" s="182"/>
      <c r="I326" s="201"/>
      <c r="J326" s="202"/>
      <c r="K326" s="86"/>
      <c r="L326" s="86"/>
      <c r="M326" s="86"/>
      <c r="N326" s="203"/>
    </row>
    <row r="327" spans="1:14" s="35" customFormat="1" ht="15">
      <c r="A327" s="42"/>
      <c r="B327" s="42"/>
      <c r="C327" s="42"/>
      <c r="D327" s="42"/>
      <c r="E327" s="34"/>
      <c r="F327" s="200"/>
      <c r="G327" s="200"/>
      <c r="H327" s="42"/>
      <c r="I327" s="204"/>
      <c r="J327" s="205"/>
      <c r="N327" s="87"/>
    </row>
    <row r="328" spans="1:14" s="35" customFormat="1" ht="21" customHeight="1">
      <c r="A328" s="413" t="s">
        <v>380</v>
      </c>
      <c r="B328" s="413"/>
      <c r="C328" s="413"/>
      <c r="D328" s="413"/>
      <c r="E328" s="413"/>
      <c r="F328" s="206"/>
      <c r="G328" s="206">
        <v>990000000</v>
      </c>
      <c r="H328" s="42"/>
      <c r="I328" s="204"/>
      <c r="J328" s="205"/>
      <c r="N328" s="87"/>
    </row>
    <row r="329" spans="1:14" s="35" customFormat="1" ht="18.600000000000001" customHeight="1">
      <c r="A329" s="414" t="s">
        <v>381</v>
      </c>
      <c r="B329" s="414"/>
      <c r="C329" s="414"/>
      <c r="D329" s="414"/>
      <c r="E329" s="414"/>
      <c r="F329" s="200"/>
      <c r="G329" s="200"/>
      <c r="H329" s="42"/>
      <c r="I329" s="204"/>
      <c r="J329" s="205"/>
      <c r="N329" s="87"/>
    </row>
    <row r="330" spans="1:14" s="35" customFormat="1" ht="5.45" customHeight="1">
      <c r="A330" s="42"/>
      <c r="B330" s="42"/>
      <c r="C330" s="42"/>
      <c r="D330" s="42"/>
      <c r="E330" s="34"/>
      <c r="F330" s="200"/>
      <c r="G330" s="200"/>
      <c r="H330" s="42"/>
      <c r="I330" s="204"/>
      <c r="J330" s="205"/>
      <c r="N330" s="87"/>
    </row>
    <row r="331" spans="1:14" s="35" customFormat="1">
      <c r="A331" s="34" t="s">
        <v>382</v>
      </c>
      <c r="B331" s="42"/>
      <c r="C331" s="42"/>
      <c r="D331" s="42"/>
      <c r="E331" s="34"/>
      <c r="F331" s="178" t="s">
        <v>375</v>
      </c>
      <c r="G331" s="178" t="s">
        <v>376</v>
      </c>
      <c r="H331" s="42"/>
      <c r="I331" s="204"/>
      <c r="J331" s="205"/>
      <c r="N331" s="87"/>
    </row>
    <row r="332" spans="1:14" s="35" customFormat="1" ht="21.6" customHeight="1">
      <c r="A332" s="414" t="s">
        <v>383</v>
      </c>
      <c r="B332" s="414"/>
      <c r="C332" s="414"/>
      <c r="D332" s="414"/>
      <c r="E332" s="414"/>
      <c r="F332" s="206">
        <v>152456788</v>
      </c>
      <c r="G332" s="206">
        <v>634531268</v>
      </c>
      <c r="H332" s="42"/>
      <c r="I332" s="204"/>
      <c r="J332" s="205"/>
      <c r="N332" s="87"/>
    </row>
    <row r="333" spans="1:14" s="35" customFormat="1" ht="15">
      <c r="A333" s="34" t="s">
        <v>384</v>
      </c>
      <c r="B333" s="42"/>
      <c r="C333" s="42"/>
      <c r="D333" s="42"/>
      <c r="E333" s="34"/>
      <c r="F333" s="206"/>
      <c r="G333" s="200">
        <v>0</v>
      </c>
      <c r="H333" s="42"/>
      <c r="I333" s="204"/>
      <c r="J333" s="205"/>
      <c r="N333" s="87"/>
    </row>
    <row r="334" spans="1:14" s="35" customFormat="1" ht="15">
      <c r="A334" s="42" t="s">
        <v>385</v>
      </c>
      <c r="B334" s="42"/>
      <c r="C334" s="42"/>
      <c r="D334" s="42"/>
      <c r="E334" s="34"/>
      <c r="F334" s="206">
        <v>51726456</v>
      </c>
      <c r="G334" s="200">
        <v>218713572</v>
      </c>
      <c r="H334" s="42"/>
      <c r="I334" s="207"/>
      <c r="J334" s="208"/>
      <c r="N334" s="87"/>
    </row>
    <row r="335" spans="1:14" s="35" customFormat="1" ht="15">
      <c r="A335" s="42"/>
      <c r="B335" s="42"/>
      <c r="C335" s="42"/>
      <c r="D335" s="42"/>
      <c r="E335" s="34"/>
      <c r="F335" s="200"/>
      <c r="G335" s="200"/>
      <c r="H335" s="42"/>
      <c r="I335" s="207"/>
      <c r="J335" s="208"/>
      <c r="N335" s="87"/>
    </row>
    <row r="336" spans="1:14" s="35" customFormat="1" ht="15">
      <c r="A336" s="34" t="s">
        <v>386</v>
      </c>
      <c r="B336" s="42"/>
      <c r="C336" s="42"/>
      <c r="D336" s="42"/>
      <c r="E336" s="34"/>
      <c r="F336" s="200"/>
      <c r="G336" s="200"/>
      <c r="H336" s="42"/>
      <c r="I336" s="207"/>
      <c r="J336" s="208"/>
      <c r="N336" s="87"/>
    </row>
    <row r="337" spans="1:14" s="35" customFormat="1" ht="25.5">
      <c r="A337" s="76" t="s">
        <v>387</v>
      </c>
      <c r="B337" s="42"/>
      <c r="C337" s="42"/>
      <c r="D337" s="42"/>
      <c r="E337" s="34"/>
      <c r="F337" s="209" t="s">
        <v>388</v>
      </c>
      <c r="G337" s="210" t="s">
        <v>389</v>
      </c>
      <c r="H337" s="42"/>
      <c r="I337" s="207"/>
      <c r="J337" s="208"/>
      <c r="N337" s="87"/>
    </row>
    <row r="338" spans="1:14" s="35" customFormat="1" ht="17.45" customHeight="1">
      <c r="A338" s="42" t="s">
        <v>390</v>
      </c>
      <c r="B338" s="42"/>
      <c r="C338" s="42"/>
      <c r="D338" s="42"/>
      <c r="E338" s="34"/>
      <c r="F338" s="200">
        <v>1369299600</v>
      </c>
      <c r="G338" s="200">
        <v>1619232400</v>
      </c>
      <c r="H338" s="211"/>
      <c r="I338" s="211"/>
      <c r="J338" s="205"/>
      <c r="N338" s="87"/>
    </row>
    <row r="339" spans="1:14" s="35" customFormat="1" ht="17.45" customHeight="1">
      <c r="A339" s="42" t="s">
        <v>391</v>
      </c>
      <c r="B339" s="42"/>
      <c r="C339" s="42"/>
      <c r="D339" s="42"/>
      <c r="E339" s="34"/>
      <c r="F339" s="200">
        <v>20000000000</v>
      </c>
      <c r="G339" s="200">
        <v>20000000000</v>
      </c>
      <c r="H339" s="211"/>
      <c r="I339" s="211"/>
      <c r="J339" s="205"/>
      <c r="N339" s="87"/>
    </row>
    <row r="340" spans="1:14" s="35" customFormat="1" ht="17.45" customHeight="1">
      <c r="A340" s="34" t="s">
        <v>392</v>
      </c>
      <c r="B340" s="42"/>
      <c r="C340" s="42"/>
      <c r="D340" s="42"/>
      <c r="E340" s="34"/>
      <c r="F340" s="212">
        <f>F338+F339</f>
        <v>21369299600</v>
      </c>
      <c r="G340" s="212">
        <f>G338+G339</f>
        <v>21619232400</v>
      </c>
      <c r="H340" s="42"/>
      <c r="I340" s="207"/>
      <c r="J340" s="208"/>
      <c r="N340" s="87"/>
    </row>
    <row r="341" spans="1:14" s="35" customFormat="1" ht="25.5">
      <c r="A341" s="76" t="s">
        <v>393</v>
      </c>
      <c r="B341" s="42"/>
      <c r="C341" s="42"/>
      <c r="D341" s="42"/>
      <c r="E341" s="34"/>
      <c r="F341" s="209" t="s">
        <v>388</v>
      </c>
      <c r="G341" s="210" t="s">
        <v>389</v>
      </c>
      <c r="H341" s="42"/>
      <c r="I341" s="207"/>
      <c r="J341" s="208"/>
      <c r="N341" s="87"/>
    </row>
    <row r="342" spans="1:14" s="35" customFormat="1" ht="16.899999999999999" customHeight="1">
      <c r="A342" s="42" t="s">
        <v>394</v>
      </c>
      <c r="B342" s="42"/>
      <c r="C342" s="42"/>
      <c r="D342" s="42"/>
      <c r="E342" s="34"/>
      <c r="F342" s="200">
        <v>4902060079.710001</v>
      </c>
      <c r="G342" s="200">
        <v>8576078040</v>
      </c>
      <c r="H342" s="211"/>
      <c r="I342" s="204"/>
      <c r="J342" s="205"/>
      <c r="N342" s="87"/>
    </row>
    <row r="343" spans="1:14" s="35" customFormat="1">
      <c r="A343" s="34" t="s">
        <v>392</v>
      </c>
      <c r="B343" s="42"/>
      <c r="C343" s="42"/>
      <c r="D343" s="42"/>
      <c r="E343" s="34"/>
      <c r="F343" s="213">
        <f>F342</f>
        <v>4902060079.710001</v>
      </c>
      <c r="G343" s="213">
        <f>G342</f>
        <v>8576078040</v>
      </c>
      <c r="H343" s="42"/>
      <c r="I343" s="43"/>
      <c r="J343" s="36"/>
    </row>
    <row r="344" spans="1:14" s="35" customFormat="1">
      <c r="A344" s="34"/>
      <c r="B344" s="42"/>
      <c r="C344" s="42"/>
      <c r="D344" s="42"/>
      <c r="E344" s="34"/>
      <c r="F344" s="192"/>
      <c r="G344" s="193"/>
      <c r="H344" s="42"/>
      <c r="I344" s="43"/>
      <c r="J344" s="36"/>
    </row>
    <row r="345" spans="1:14" s="35" customFormat="1" ht="38.25" customHeight="1">
      <c r="A345" s="415" t="s">
        <v>395</v>
      </c>
      <c r="B345" s="416"/>
      <c r="C345" s="416"/>
      <c r="D345" s="416"/>
      <c r="E345" s="416"/>
      <c r="F345" s="416"/>
      <c r="G345" s="416"/>
      <c r="H345" s="42"/>
      <c r="I345" s="43"/>
      <c r="J345" s="36"/>
    </row>
    <row r="346" spans="1:14" s="35" customFormat="1">
      <c r="A346" s="42"/>
      <c r="B346" s="42"/>
      <c r="C346" s="42"/>
      <c r="D346" s="42"/>
      <c r="E346" s="42"/>
      <c r="F346" s="151" t="s">
        <v>87</v>
      </c>
      <c r="G346" s="42"/>
      <c r="H346" s="42"/>
      <c r="I346" s="43"/>
      <c r="J346" s="36"/>
    </row>
    <row r="347" spans="1:14" s="35" customFormat="1" ht="6" customHeight="1">
      <c r="A347" s="42"/>
      <c r="B347" s="42"/>
      <c r="C347" s="42"/>
      <c r="D347" s="42"/>
      <c r="E347" s="42"/>
      <c r="F347" s="151"/>
      <c r="G347" s="42"/>
      <c r="H347" s="42"/>
      <c r="I347" s="43"/>
      <c r="J347" s="36"/>
    </row>
    <row r="348" spans="1:14" s="46" customFormat="1" ht="15.75">
      <c r="A348" s="409" t="s">
        <v>396</v>
      </c>
      <c r="B348" s="409"/>
      <c r="C348" s="411" t="s">
        <v>89</v>
      </c>
      <c r="D348" s="411"/>
      <c r="E348" s="411"/>
      <c r="F348" s="411" t="s">
        <v>90</v>
      </c>
      <c r="G348" s="411"/>
      <c r="H348" s="34"/>
      <c r="I348" s="44"/>
      <c r="J348" s="45"/>
    </row>
    <row r="349" spans="1:14" s="46" customFormat="1" ht="15.75">
      <c r="A349" s="409"/>
      <c r="B349" s="409"/>
      <c r="I349" s="45"/>
      <c r="J349" s="45"/>
    </row>
    <row r="350" spans="1:14" s="46" customFormat="1" ht="15.75">
      <c r="A350" s="409"/>
      <c r="B350" s="409"/>
      <c r="F350" s="45"/>
      <c r="I350" s="45"/>
      <c r="J350" s="45"/>
    </row>
    <row r="351" spans="1:14" s="46" customFormat="1" ht="15.75">
      <c r="A351" s="409"/>
      <c r="B351" s="409"/>
      <c r="F351" s="214"/>
      <c r="I351" s="45"/>
      <c r="J351" s="45"/>
    </row>
    <row r="352" spans="1:14" s="46" customFormat="1" ht="15.75">
      <c r="A352" s="409"/>
      <c r="B352" s="409"/>
      <c r="I352" s="45"/>
      <c r="J352" s="45"/>
    </row>
    <row r="353" spans="1:10" s="46" customFormat="1" ht="15.75">
      <c r="A353" s="409"/>
      <c r="B353" s="409"/>
      <c r="I353" s="45"/>
      <c r="J353" s="45"/>
    </row>
    <row r="354" spans="1:10" s="46" customFormat="1" ht="15.75">
      <c r="A354" s="409" t="s">
        <v>397</v>
      </c>
      <c r="B354" s="409"/>
      <c r="C354" s="410" t="s">
        <v>398</v>
      </c>
      <c r="D354" s="410"/>
      <c r="E354" s="410"/>
      <c r="F354" s="410" t="s">
        <v>93</v>
      </c>
      <c r="G354" s="410"/>
      <c r="I354" s="45"/>
      <c r="J354" s="45"/>
    </row>
    <row r="355" spans="1:10" s="35" customFormat="1">
      <c r="I355" s="36"/>
      <c r="J355" s="36"/>
    </row>
    <row r="356" spans="1:10" s="35" customFormat="1">
      <c r="I356" s="36"/>
      <c r="J356" s="36"/>
    </row>
    <row r="357" spans="1:10" s="35" customFormat="1">
      <c r="I357" s="36"/>
      <c r="J357" s="36"/>
    </row>
    <row r="358" spans="1:10" s="35" customFormat="1">
      <c r="I358" s="36"/>
      <c r="J358" s="36"/>
    </row>
    <row r="359" spans="1:10" s="35" customFormat="1">
      <c r="I359" s="36"/>
      <c r="J359" s="36"/>
    </row>
    <row r="360" spans="1:10" s="35" customFormat="1">
      <c r="I360" s="36"/>
      <c r="J360" s="36"/>
    </row>
    <row r="361" spans="1:10" s="35" customFormat="1">
      <c r="I361" s="36"/>
      <c r="J361" s="36"/>
    </row>
  </sheetData>
  <mergeCells count="144">
    <mergeCell ref="A11:G11"/>
    <mergeCell ref="A12:E12"/>
    <mergeCell ref="A13:E13"/>
    <mergeCell ref="A14:E14"/>
    <mergeCell ref="A15:G15"/>
    <mergeCell ref="A16:G16"/>
    <mergeCell ref="F1:G1"/>
    <mergeCell ref="F3:G3"/>
    <mergeCell ref="A5:G5"/>
    <mergeCell ref="A7:G7"/>
    <mergeCell ref="A9:G9"/>
    <mergeCell ref="A10:G10"/>
    <mergeCell ref="A24:G24"/>
    <mergeCell ref="A25:G25"/>
    <mergeCell ref="A26:G26"/>
    <mergeCell ref="A27:G27"/>
    <mergeCell ref="A36:G36"/>
    <mergeCell ref="A37:G37"/>
    <mergeCell ref="A17:G17"/>
    <mergeCell ref="A18:G18"/>
    <mergeCell ref="A20:G20"/>
    <mergeCell ref="A21:G21"/>
    <mergeCell ref="A22:G22"/>
    <mergeCell ref="A23:G23"/>
    <mergeCell ref="A44:G44"/>
    <mergeCell ref="A45:G45"/>
    <mergeCell ref="A46:G46"/>
    <mergeCell ref="A47:G47"/>
    <mergeCell ref="A48:G48"/>
    <mergeCell ref="A49:G49"/>
    <mergeCell ref="A38:G38"/>
    <mergeCell ref="A39:G39"/>
    <mergeCell ref="A40:G40"/>
    <mergeCell ref="A41:G41"/>
    <mergeCell ref="A42:G42"/>
    <mergeCell ref="A43:G43"/>
    <mergeCell ref="A56:DV56"/>
    <mergeCell ref="A57:G57"/>
    <mergeCell ref="A58:G58"/>
    <mergeCell ref="A59:G59"/>
    <mergeCell ref="A60:G60"/>
    <mergeCell ref="A61:G61"/>
    <mergeCell ref="A50:G50"/>
    <mergeCell ref="A51:G51"/>
    <mergeCell ref="A52:G52"/>
    <mergeCell ref="A53:G53"/>
    <mergeCell ref="A54:G54"/>
    <mergeCell ref="A55:G55"/>
    <mergeCell ref="E68:L68"/>
    <mergeCell ref="A69:G69"/>
    <mergeCell ref="A70:G70"/>
    <mergeCell ref="A71:G71"/>
    <mergeCell ref="A72:G72"/>
    <mergeCell ref="A73:G73"/>
    <mergeCell ref="A62:G62"/>
    <mergeCell ref="A63:G63"/>
    <mergeCell ref="A64:G64"/>
    <mergeCell ref="E65:L65"/>
    <mergeCell ref="E66:L66"/>
    <mergeCell ref="E67:L67"/>
    <mergeCell ref="A81:G81"/>
    <mergeCell ref="A82:G82"/>
    <mergeCell ref="A83:G83"/>
    <mergeCell ref="A85:G85"/>
    <mergeCell ref="A87:G87"/>
    <mergeCell ref="A88:G88"/>
    <mergeCell ref="A75:G75"/>
    <mergeCell ref="A76:G76"/>
    <mergeCell ref="A77:G77"/>
    <mergeCell ref="A78:G78"/>
    <mergeCell ref="A79:G79"/>
    <mergeCell ref="A80:G80"/>
    <mergeCell ref="A96:G96"/>
    <mergeCell ref="A97:G97"/>
    <mergeCell ref="A98:G98"/>
    <mergeCell ref="A99:G99"/>
    <mergeCell ref="A100:G100"/>
    <mergeCell ref="A101:G101"/>
    <mergeCell ref="A89:G89"/>
    <mergeCell ref="A90:G90"/>
    <mergeCell ref="A91:G91"/>
    <mergeCell ref="A92:G92"/>
    <mergeCell ref="A94:G94"/>
    <mergeCell ref="A95:G95"/>
    <mergeCell ref="A108:G108"/>
    <mergeCell ref="A109:G109"/>
    <mergeCell ref="A113:G113"/>
    <mergeCell ref="A114:G114"/>
    <mergeCell ref="A115:G115"/>
    <mergeCell ref="A116:G116"/>
    <mergeCell ref="A102:G102"/>
    <mergeCell ref="A103:G103"/>
    <mergeCell ref="A104:G104"/>
    <mergeCell ref="A105:G105"/>
    <mergeCell ref="A106:G106"/>
    <mergeCell ref="A107:G107"/>
    <mergeCell ref="A128:G128"/>
    <mergeCell ref="A193:G193"/>
    <mergeCell ref="A210:G210"/>
    <mergeCell ref="A211:G211"/>
    <mergeCell ref="A212:G212"/>
    <mergeCell ref="A213:G213"/>
    <mergeCell ref="A117:G117"/>
    <mergeCell ref="A118:G118"/>
    <mergeCell ref="A119:G119"/>
    <mergeCell ref="A121:G121"/>
    <mergeCell ref="A123:G123"/>
    <mergeCell ref="A125:G125"/>
    <mergeCell ref="A254:G254"/>
    <mergeCell ref="A255:G255"/>
    <mergeCell ref="A256:G256"/>
    <mergeCell ref="A257:G257"/>
    <mergeCell ref="A258:G258"/>
    <mergeCell ref="A259:G259"/>
    <mergeCell ref="A214:G214"/>
    <mergeCell ref="A219:G219"/>
    <mergeCell ref="A220:G220"/>
    <mergeCell ref="A221:G221"/>
    <mergeCell ref="A222:G222"/>
    <mergeCell ref="A223:G223"/>
    <mergeCell ref="A320:E320"/>
    <mergeCell ref="F320:G320"/>
    <mergeCell ref="A328:E328"/>
    <mergeCell ref="A329:E329"/>
    <mergeCell ref="A332:E332"/>
    <mergeCell ref="A345:G345"/>
    <mergeCell ref="E266:F266"/>
    <mergeCell ref="G266:G267"/>
    <mergeCell ref="E267:F267"/>
    <mergeCell ref="A318:E318"/>
    <mergeCell ref="F318:G318"/>
    <mergeCell ref="A319:E319"/>
    <mergeCell ref="F319:G319"/>
    <mergeCell ref="A352:B352"/>
    <mergeCell ref="A353:B353"/>
    <mergeCell ref="A354:B354"/>
    <mergeCell ref="C354:E354"/>
    <mergeCell ref="F354:G354"/>
    <mergeCell ref="A348:B348"/>
    <mergeCell ref="C348:E348"/>
    <mergeCell ref="F348:G348"/>
    <mergeCell ref="A349:B349"/>
    <mergeCell ref="A350:B350"/>
    <mergeCell ref="A351:B351"/>
  </mergeCells>
  <pageMargins left="0.5" right="0"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sheetPr>
    <tabColor indexed="14"/>
  </sheetPr>
  <dimension ref="A1:G155"/>
  <sheetViews>
    <sheetView topLeftCell="A66" workbookViewId="0">
      <selection activeCell="B13" sqref="B13:E129"/>
    </sheetView>
  </sheetViews>
  <sheetFormatPr defaultRowHeight="12.75"/>
  <cols>
    <col min="1" max="1" width="42.5" style="4" customWidth="1"/>
    <col min="2" max="2" width="6.5" style="18" customWidth="1"/>
    <col min="3" max="3" width="8.5" style="4" customWidth="1"/>
    <col min="4" max="4" width="15.75" style="20" customWidth="1"/>
    <col min="5" max="5" width="17.375" style="20" customWidth="1"/>
    <col min="6" max="6" width="16.875" style="4" customWidth="1"/>
    <col min="7" max="7" width="12.375" style="4" bestFit="1" customWidth="1"/>
    <col min="8" max="16384" width="9" style="4"/>
  </cols>
  <sheetData>
    <row r="1" spans="1:7" ht="14.25">
      <c r="A1" s="1" t="s">
        <v>0</v>
      </c>
      <c r="B1" s="457"/>
      <c r="C1" s="2"/>
      <c r="D1" s="3"/>
      <c r="E1" s="3"/>
    </row>
    <row r="2" spans="1:7" ht="14.25">
      <c r="A2" s="1" t="s">
        <v>1</v>
      </c>
      <c r="B2" s="458"/>
      <c r="C2" s="5"/>
      <c r="D2" s="3"/>
      <c r="E2" s="3"/>
    </row>
    <row r="3" spans="1:7">
      <c r="A3" s="6" t="s">
        <v>2</v>
      </c>
      <c r="B3" s="458"/>
      <c r="C3" s="5"/>
      <c r="D3" s="3"/>
      <c r="E3" s="3"/>
    </row>
    <row r="4" spans="1:7">
      <c r="A4" s="6"/>
      <c r="B4" s="458"/>
      <c r="C4" s="5"/>
      <c r="D4" s="3"/>
      <c r="E4" s="3"/>
    </row>
    <row r="5" spans="1:7">
      <c r="A5" s="6"/>
      <c r="B5" s="458"/>
      <c r="C5" s="5"/>
      <c r="D5" s="3"/>
      <c r="E5" s="3"/>
    </row>
    <row r="6" spans="1:7" ht="20.25">
      <c r="A6" s="442" t="s">
        <v>3</v>
      </c>
      <c r="B6" s="442"/>
      <c r="C6" s="442"/>
      <c r="D6" s="442"/>
      <c r="E6" s="442"/>
    </row>
    <row r="7" spans="1:7" ht="20.25">
      <c r="A7" s="7" t="s">
        <v>4</v>
      </c>
      <c r="B7" s="459"/>
      <c r="C7" s="7"/>
      <c r="D7" s="7"/>
      <c r="E7" s="7"/>
    </row>
    <row r="8" spans="1:7" ht="15.75">
      <c r="A8" s="443" t="s">
        <v>5</v>
      </c>
      <c r="B8" s="443"/>
      <c r="C8" s="443"/>
      <c r="D8" s="443"/>
      <c r="E8" s="443"/>
    </row>
    <row r="9" spans="1:7" ht="9" hidden="1" customHeight="1">
      <c r="A9" s="444"/>
      <c r="B9" s="444"/>
      <c r="C9" s="444"/>
      <c r="D9" s="444"/>
      <c r="E9" s="444"/>
    </row>
    <row r="10" spans="1:7">
      <c r="A10" s="5"/>
      <c r="B10" s="458"/>
      <c r="C10" s="5"/>
      <c r="D10" s="3"/>
      <c r="E10" s="8" t="s">
        <v>6</v>
      </c>
    </row>
    <row r="11" spans="1:7">
      <c r="A11" s="5"/>
      <c r="B11" s="458"/>
      <c r="C11" s="5"/>
      <c r="D11" s="3"/>
      <c r="E11" s="9"/>
    </row>
    <row r="12" spans="1:7" ht="30.75" customHeight="1">
      <c r="A12" s="10" t="s">
        <v>7</v>
      </c>
      <c r="B12" s="460" t="s">
        <v>8</v>
      </c>
      <c r="C12" s="10" t="s">
        <v>9</v>
      </c>
      <c r="D12" s="11" t="s">
        <v>10</v>
      </c>
      <c r="E12" s="11" t="s">
        <v>11</v>
      </c>
    </row>
    <row r="13" spans="1:7" ht="15.75" customHeight="1">
      <c r="A13" s="12" t="s">
        <v>12</v>
      </c>
      <c r="B13" s="461">
        <v>100</v>
      </c>
      <c r="C13" s="446"/>
      <c r="D13" s="447">
        <v>40715452113</v>
      </c>
      <c r="E13" s="447">
        <v>43491948273</v>
      </c>
    </row>
    <row r="14" spans="1:7" ht="15.75" customHeight="1">
      <c r="A14" s="14" t="s">
        <v>13</v>
      </c>
      <c r="B14" s="462">
        <v>110</v>
      </c>
      <c r="C14" s="448" t="s">
        <v>14</v>
      </c>
      <c r="D14" s="449">
        <v>2839138623</v>
      </c>
      <c r="E14" s="449">
        <v>2767143363</v>
      </c>
    </row>
    <row r="15" spans="1:7" ht="15.75" customHeight="1">
      <c r="A15" s="17" t="s">
        <v>15</v>
      </c>
      <c r="B15" s="463">
        <v>111</v>
      </c>
      <c r="C15" s="450"/>
      <c r="D15" s="451">
        <v>2839138623</v>
      </c>
      <c r="E15" s="451">
        <v>2767143363</v>
      </c>
      <c r="G15" s="18"/>
    </row>
    <row r="16" spans="1:7" ht="15.75" customHeight="1">
      <c r="A16" s="14" t="s">
        <v>16</v>
      </c>
      <c r="B16" s="462">
        <v>120</v>
      </c>
      <c r="C16" s="448"/>
      <c r="D16" s="451">
        <v>0</v>
      </c>
      <c r="E16" s="451">
        <v>0</v>
      </c>
    </row>
    <row r="17" spans="1:5" ht="15.75" customHeight="1">
      <c r="A17" s="14" t="s">
        <v>17</v>
      </c>
      <c r="B17" s="462">
        <v>130</v>
      </c>
      <c r="C17" s="448" t="s">
        <v>18</v>
      </c>
      <c r="D17" s="449">
        <v>28448748879</v>
      </c>
      <c r="E17" s="449">
        <v>31294785382</v>
      </c>
    </row>
    <row r="18" spans="1:5" ht="15.75" customHeight="1">
      <c r="A18" s="17" t="s">
        <v>19</v>
      </c>
      <c r="B18" s="463">
        <v>131</v>
      </c>
      <c r="C18" s="450"/>
      <c r="D18" s="451">
        <v>7885986651</v>
      </c>
      <c r="E18" s="451">
        <v>10491100216</v>
      </c>
    </row>
    <row r="19" spans="1:5" ht="15.75" customHeight="1">
      <c r="A19" s="17" t="s">
        <v>20</v>
      </c>
      <c r="B19" s="463">
        <v>132</v>
      </c>
      <c r="C19" s="450"/>
      <c r="D19" s="451">
        <v>519423637</v>
      </c>
      <c r="E19" s="451">
        <v>721105237</v>
      </c>
    </row>
    <row r="20" spans="1:5" ht="15.75" customHeight="1">
      <c r="A20" s="17" t="s">
        <v>21</v>
      </c>
      <c r="B20" s="463">
        <v>133</v>
      </c>
      <c r="C20" s="450"/>
      <c r="D20" s="451"/>
      <c r="E20" s="452"/>
    </row>
    <row r="21" spans="1:5" ht="15.75" customHeight="1">
      <c r="A21" s="17" t="s">
        <v>22</v>
      </c>
      <c r="B21" s="463">
        <v>135</v>
      </c>
      <c r="C21" s="450"/>
      <c r="D21" s="451">
        <v>20043338591</v>
      </c>
      <c r="E21" s="451">
        <v>20082579929</v>
      </c>
    </row>
    <row r="22" spans="1:5" ht="15.75" customHeight="1">
      <c r="A22" s="14" t="s">
        <v>23</v>
      </c>
      <c r="B22" s="462">
        <v>140</v>
      </c>
      <c r="C22" s="448" t="s">
        <v>24</v>
      </c>
      <c r="D22" s="449">
        <v>8936345921</v>
      </c>
      <c r="E22" s="449">
        <v>9198285414</v>
      </c>
    </row>
    <row r="23" spans="1:5" ht="15.75" customHeight="1">
      <c r="A23" s="17" t="s">
        <v>25</v>
      </c>
      <c r="B23" s="463">
        <v>141</v>
      </c>
      <c r="C23" s="450"/>
      <c r="D23" s="451">
        <v>8936345921</v>
      </c>
      <c r="E23" s="451">
        <v>9198285414</v>
      </c>
    </row>
    <row r="24" spans="1:5" ht="15.75" customHeight="1">
      <c r="A24" s="14" t="s">
        <v>26</v>
      </c>
      <c r="B24" s="462">
        <v>150</v>
      </c>
      <c r="C24" s="448"/>
      <c r="D24" s="449">
        <v>491218689</v>
      </c>
      <c r="E24" s="449">
        <v>231734114</v>
      </c>
    </row>
    <row r="25" spans="1:5" ht="15.75" customHeight="1">
      <c r="A25" s="17" t="s">
        <v>27</v>
      </c>
      <c r="B25" s="463">
        <v>151</v>
      </c>
      <c r="C25" s="450" t="s">
        <v>28</v>
      </c>
      <c r="D25" s="451">
        <v>92358761</v>
      </c>
      <c r="E25" s="451">
        <v>51891649</v>
      </c>
    </row>
    <row r="26" spans="1:5" ht="15.75" customHeight="1">
      <c r="A26" s="17" t="s">
        <v>29</v>
      </c>
      <c r="B26" s="463">
        <v>152</v>
      </c>
      <c r="C26" s="450" t="s">
        <v>30</v>
      </c>
      <c r="D26" s="451">
        <v>88859928</v>
      </c>
      <c r="E26" s="451">
        <v>179842465</v>
      </c>
    </row>
    <row r="27" spans="1:5" ht="15.75" customHeight="1">
      <c r="A27" s="17" t="s">
        <v>31</v>
      </c>
      <c r="B27" s="463">
        <v>154</v>
      </c>
      <c r="C27" s="450"/>
      <c r="D27" s="451">
        <v>0</v>
      </c>
      <c r="E27" s="451">
        <v>0</v>
      </c>
    </row>
    <row r="28" spans="1:5" ht="15.75" customHeight="1">
      <c r="A28" s="17" t="s">
        <v>32</v>
      </c>
      <c r="B28" s="463">
        <v>158</v>
      </c>
      <c r="C28" s="450" t="s">
        <v>33</v>
      </c>
      <c r="D28" s="451">
        <v>310000000</v>
      </c>
      <c r="E28" s="451">
        <v>0</v>
      </c>
    </row>
    <row r="29" spans="1:5" ht="15.75" customHeight="1">
      <c r="A29" s="12" t="s">
        <v>34</v>
      </c>
      <c r="B29" s="461">
        <v>200</v>
      </c>
      <c r="C29" s="446"/>
      <c r="D29" s="447">
        <v>31039100812</v>
      </c>
      <c r="E29" s="447">
        <v>33110730012</v>
      </c>
    </row>
    <row r="30" spans="1:5" ht="15.75" customHeight="1">
      <c r="A30" s="14" t="s">
        <v>35</v>
      </c>
      <c r="B30" s="462">
        <v>210</v>
      </c>
      <c r="C30" s="448"/>
      <c r="D30" s="451"/>
      <c r="E30" s="449"/>
    </row>
    <row r="31" spans="1:5" ht="15.75" customHeight="1">
      <c r="A31" s="14" t="s">
        <v>36</v>
      </c>
      <c r="B31" s="462">
        <v>220</v>
      </c>
      <c r="C31" s="448"/>
      <c r="D31" s="449">
        <v>20630627831</v>
      </c>
      <c r="E31" s="449">
        <v>22504354938</v>
      </c>
    </row>
    <row r="32" spans="1:5" ht="15.75" customHeight="1">
      <c r="A32" s="17" t="s">
        <v>37</v>
      </c>
      <c r="B32" s="463">
        <v>221</v>
      </c>
      <c r="C32" s="450" t="s">
        <v>38</v>
      </c>
      <c r="D32" s="451">
        <v>17993836774</v>
      </c>
      <c r="E32" s="451">
        <v>19766801513</v>
      </c>
    </row>
    <row r="33" spans="1:7" ht="15.75" customHeight="1">
      <c r="A33" s="17" t="s">
        <v>39</v>
      </c>
      <c r="B33" s="463">
        <v>222</v>
      </c>
      <c r="C33" s="450"/>
      <c r="D33" s="451">
        <v>22281885095</v>
      </c>
      <c r="E33" s="451">
        <v>23176329358</v>
      </c>
    </row>
    <row r="34" spans="1:7" ht="15.75" customHeight="1">
      <c r="A34" s="17" t="s">
        <v>40</v>
      </c>
      <c r="B34" s="463">
        <v>223</v>
      </c>
      <c r="C34" s="450"/>
      <c r="D34" s="451">
        <v>-4288048321</v>
      </c>
      <c r="E34" s="451">
        <v>-3409527845</v>
      </c>
      <c r="F34" s="18"/>
    </row>
    <row r="35" spans="1:7" ht="15.75" customHeight="1">
      <c r="A35" s="17" t="s">
        <v>41</v>
      </c>
      <c r="B35" s="463">
        <v>224</v>
      </c>
      <c r="C35" s="450" t="s">
        <v>42</v>
      </c>
      <c r="D35" s="451">
        <v>1600585987</v>
      </c>
      <c r="E35" s="451">
        <v>1701675628</v>
      </c>
      <c r="F35" s="18"/>
    </row>
    <row r="36" spans="1:7" ht="15.75" customHeight="1">
      <c r="A36" s="17" t="s">
        <v>39</v>
      </c>
      <c r="B36" s="463">
        <v>225</v>
      </c>
      <c r="C36" s="450"/>
      <c r="D36" s="451">
        <v>1971248004</v>
      </c>
      <c r="E36" s="451">
        <v>2021792825</v>
      </c>
      <c r="F36" s="18"/>
    </row>
    <row r="37" spans="1:7" ht="15.75" customHeight="1">
      <c r="A37" s="17" t="s">
        <v>40</v>
      </c>
      <c r="B37" s="463">
        <v>226</v>
      </c>
      <c r="C37" s="448"/>
      <c r="D37" s="451">
        <v>-370662017</v>
      </c>
      <c r="E37" s="451">
        <v>-320117197</v>
      </c>
      <c r="F37" s="18"/>
    </row>
    <row r="38" spans="1:7" ht="15.75" customHeight="1">
      <c r="A38" s="17" t="s">
        <v>43</v>
      </c>
      <c r="B38" s="463">
        <v>227</v>
      </c>
      <c r="C38" s="450"/>
      <c r="D38" s="451">
        <v>0</v>
      </c>
      <c r="E38" s="451">
        <v>0</v>
      </c>
      <c r="F38" s="18"/>
    </row>
    <row r="39" spans="1:7" ht="15.75" customHeight="1">
      <c r="A39" s="17" t="s">
        <v>39</v>
      </c>
      <c r="B39" s="463">
        <v>228</v>
      </c>
      <c r="C39" s="450"/>
      <c r="D39" s="451">
        <v>0</v>
      </c>
      <c r="E39" s="451">
        <v>0</v>
      </c>
    </row>
    <row r="40" spans="1:7" ht="15.75" customHeight="1">
      <c r="A40" s="17" t="s">
        <v>40</v>
      </c>
      <c r="B40" s="463">
        <v>229</v>
      </c>
      <c r="C40" s="448"/>
      <c r="D40" s="451">
        <v>0</v>
      </c>
      <c r="E40" s="451">
        <v>0</v>
      </c>
    </row>
    <row r="41" spans="1:7" ht="15.75" customHeight="1">
      <c r="A41" s="17" t="s">
        <v>44</v>
      </c>
      <c r="B41" s="463">
        <v>230</v>
      </c>
      <c r="C41" s="450" t="s">
        <v>45</v>
      </c>
      <c r="D41" s="451">
        <v>1036205070</v>
      </c>
      <c r="E41" s="451">
        <v>1035877797</v>
      </c>
    </row>
    <row r="42" spans="1:7" ht="15.75" customHeight="1">
      <c r="A42" s="14" t="s">
        <v>46</v>
      </c>
      <c r="B42" s="462">
        <v>240</v>
      </c>
      <c r="C42" s="448"/>
      <c r="D42" s="451">
        <v>0</v>
      </c>
      <c r="E42" s="451">
        <v>0</v>
      </c>
    </row>
    <row r="43" spans="1:7" ht="15.75" customHeight="1">
      <c r="A43" s="14" t="s">
        <v>47</v>
      </c>
      <c r="B43" s="462">
        <v>250</v>
      </c>
      <c r="C43" s="448"/>
      <c r="D43" s="451">
        <v>0</v>
      </c>
      <c r="E43" s="451">
        <v>0</v>
      </c>
    </row>
    <row r="44" spans="1:7" ht="15.75" customHeight="1">
      <c r="A44" s="14" t="s">
        <v>48</v>
      </c>
      <c r="B44" s="462">
        <v>260</v>
      </c>
      <c r="C44" s="448"/>
      <c r="D44" s="449">
        <v>10408472980</v>
      </c>
      <c r="E44" s="449">
        <v>10606375074</v>
      </c>
    </row>
    <row r="45" spans="1:7" ht="15.75" customHeight="1">
      <c r="A45" s="17" t="s">
        <v>49</v>
      </c>
      <c r="B45" s="463">
        <v>261</v>
      </c>
      <c r="C45" s="450" t="s">
        <v>50</v>
      </c>
      <c r="D45" s="451">
        <v>10174972980</v>
      </c>
      <c r="E45" s="451">
        <v>10372875074</v>
      </c>
    </row>
    <row r="46" spans="1:7" ht="15.75" customHeight="1">
      <c r="A46" s="17" t="s">
        <v>51</v>
      </c>
      <c r="B46" s="463">
        <v>262</v>
      </c>
      <c r="C46" s="450"/>
      <c r="D46" s="451">
        <v>0</v>
      </c>
      <c r="E46" s="451">
        <v>0</v>
      </c>
    </row>
    <row r="47" spans="1:7" ht="15.75" customHeight="1">
      <c r="A47" s="17" t="s">
        <v>52</v>
      </c>
      <c r="B47" s="463">
        <v>268</v>
      </c>
      <c r="C47" s="450" t="s">
        <v>53</v>
      </c>
      <c r="D47" s="451">
        <v>233500000</v>
      </c>
      <c r="E47" s="451">
        <v>233500000</v>
      </c>
    </row>
    <row r="48" spans="1:7" ht="20.45" customHeight="1">
      <c r="A48" s="13" t="s">
        <v>54</v>
      </c>
      <c r="B48" s="464">
        <v>270</v>
      </c>
      <c r="C48" s="453"/>
      <c r="D48" s="447">
        <v>71754552924</v>
      </c>
      <c r="E48" s="447">
        <v>76602678285</v>
      </c>
      <c r="F48" s="19">
        <f>D48-D83</f>
        <v>0</v>
      </c>
      <c r="G48" s="20"/>
    </row>
    <row r="49" spans="1:6" hidden="1">
      <c r="A49" s="21"/>
      <c r="B49" s="16"/>
      <c r="C49" s="454"/>
      <c r="D49" s="449"/>
      <c r="E49" s="449"/>
    </row>
    <row r="50" spans="1:6" hidden="1">
      <c r="A50" s="17"/>
      <c r="B50" s="463"/>
      <c r="C50" s="454"/>
      <c r="D50" s="449"/>
      <c r="E50" s="449"/>
    </row>
    <row r="51" spans="1:6" hidden="1">
      <c r="A51" s="15">
        <v>1</v>
      </c>
      <c r="B51" s="462">
        <v>2</v>
      </c>
      <c r="C51" s="448">
        <v>3</v>
      </c>
      <c r="D51" s="448">
        <v>4</v>
      </c>
      <c r="E51" s="448">
        <v>4</v>
      </c>
    </row>
    <row r="52" spans="1:6">
      <c r="A52" s="15"/>
      <c r="B52" s="462"/>
      <c r="C52" s="448"/>
      <c r="D52" s="448"/>
      <c r="E52" s="448"/>
    </row>
    <row r="53" spans="1:6">
      <c r="A53" s="15"/>
      <c r="B53" s="462"/>
      <c r="C53" s="448"/>
      <c r="D53" s="448"/>
      <c r="E53" s="448"/>
    </row>
    <row r="54" spans="1:6">
      <c r="A54" s="15"/>
      <c r="B54" s="462"/>
      <c r="C54" s="448"/>
      <c r="D54" s="448"/>
      <c r="E54" s="448"/>
    </row>
    <row r="55" spans="1:6">
      <c r="A55" s="15"/>
      <c r="B55" s="462"/>
      <c r="C55" s="448"/>
      <c r="D55" s="448"/>
      <c r="E55" s="448"/>
    </row>
    <row r="56" spans="1:6">
      <c r="A56" s="15"/>
      <c r="B56" s="462"/>
      <c r="C56" s="448"/>
      <c r="D56" s="448"/>
      <c r="E56" s="448"/>
    </row>
    <row r="57" spans="1:6" ht="25.5">
      <c r="A57" s="13" t="s">
        <v>55</v>
      </c>
      <c r="B57" s="465" t="s">
        <v>8</v>
      </c>
      <c r="C57" s="455" t="s">
        <v>9</v>
      </c>
      <c r="D57" s="455" t="s">
        <v>10</v>
      </c>
      <c r="E57" s="455" t="s">
        <v>11</v>
      </c>
    </row>
    <row r="58" spans="1:6" ht="15" customHeight="1">
      <c r="A58" s="14" t="s">
        <v>56</v>
      </c>
      <c r="B58" s="462">
        <v>300</v>
      </c>
      <c r="C58" s="450"/>
      <c r="D58" s="449">
        <v>15075683404</v>
      </c>
      <c r="E58" s="449">
        <v>19970922950</v>
      </c>
    </row>
    <row r="59" spans="1:6" ht="15" customHeight="1">
      <c r="A59" s="14" t="s">
        <v>57</v>
      </c>
      <c r="B59" s="462">
        <v>310</v>
      </c>
      <c r="C59" s="450"/>
      <c r="D59" s="449">
        <v>14227061254</v>
      </c>
      <c r="E59" s="449">
        <v>19038972800</v>
      </c>
    </row>
    <row r="60" spans="1:6" ht="15" customHeight="1">
      <c r="A60" s="17" t="s">
        <v>58</v>
      </c>
      <c r="B60" s="463">
        <v>311</v>
      </c>
      <c r="C60" s="450" t="s">
        <v>59</v>
      </c>
      <c r="D60" s="451">
        <v>2133654869</v>
      </c>
      <c r="E60" s="451">
        <v>3209592995</v>
      </c>
      <c r="F60" s="18"/>
    </row>
    <row r="61" spans="1:6" ht="15" customHeight="1">
      <c r="A61" s="17" t="s">
        <v>60</v>
      </c>
      <c r="B61" s="463">
        <v>312</v>
      </c>
      <c r="C61" s="450" t="s">
        <v>61</v>
      </c>
      <c r="D61" s="451">
        <v>5666210074</v>
      </c>
      <c r="E61" s="451">
        <v>8956052124</v>
      </c>
    </row>
    <row r="62" spans="1:6" ht="15" customHeight="1">
      <c r="A62" s="17" t="s">
        <v>62</v>
      </c>
      <c r="B62" s="463">
        <v>313</v>
      </c>
      <c r="C62" s="450" t="s">
        <v>61</v>
      </c>
      <c r="D62" s="451">
        <v>103607000</v>
      </c>
      <c r="E62" s="451">
        <v>485289000</v>
      </c>
    </row>
    <row r="63" spans="1:6" ht="15" customHeight="1">
      <c r="A63" s="17" t="s">
        <v>63</v>
      </c>
      <c r="B63" s="463">
        <v>314</v>
      </c>
      <c r="C63" s="450" t="s">
        <v>64</v>
      </c>
      <c r="D63" s="451">
        <v>3664554600</v>
      </c>
      <c r="E63" s="451">
        <v>3525117805</v>
      </c>
      <c r="F63" s="20"/>
    </row>
    <row r="64" spans="1:6" ht="15" customHeight="1">
      <c r="A64" s="17" t="s">
        <v>65</v>
      </c>
      <c r="B64" s="463">
        <v>315</v>
      </c>
      <c r="C64" s="450" t="s">
        <v>61</v>
      </c>
      <c r="D64" s="451">
        <v>145309272</v>
      </c>
      <c r="E64" s="451">
        <v>279773174</v>
      </c>
    </row>
    <row r="65" spans="1:7" ht="15" customHeight="1">
      <c r="A65" s="17" t="s">
        <v>66</v>
      </c>
      <c r="B65" s="463">
        <v>316</v>
      </c>
      <c r="C65" s="450" t="s">
        <v>61</v>
      </c>
      <c r="D65" s="451">
        <v>96396908</v>
      </c>
      <c r="E65" s="451">
        <v>96396908</v>
      </c>
    </row>
    <row r="66" spans="1:7" ht="15" customHeight="1">
      <c r="A66" s="17" t="s">
        <v>67</v>
      </c>
      <c r="B66" s="463">
        <v>317</v>
      </c>
      <c r="C66" s="450"/>
      <c r="D66" s="451"/>
      <c r="E66" s="451"/>
    </row>
    <row r="67" spans="1:7" ht="15" customHeight="1">
      <c r="A67" s="17" t="s">
        <v>68</v>
      </c>
      <c r="B67" s="463">
        <v>318</v>
      </c>
      <c r="C67" s="450"/>
      <c r="D67" s="451"/>
      <c r="E67" s="451"/>
    </row>
    <row r="68" spans="1:7" ht="15" customHeight="1">
      <c r="A68" s="17" t="s">
        <v>69</v>
      </c>
      <c r="B68" s="463">
        <v>319</v>
      </c>
      <c r="C68" s="450" t="s">
        <v>70</v>
      </c>
      <c r="D68" s="451">
        <v>2285328531</v>
      </c>
      <c r="E68" s="451">
        <v>2354750794</v>
      </c>
    </row>
    <row r="69" spans="1:7" ht="15" customHeight="1">
      <c r="A69" s="17" t="s">
        <v>71</v>
      </c>
      <c r="B69" s="463">
        <v>323</v>
      </c>
      <c r="C69" s="450"/>
      <c r="D69" s="451">
        <v>132000000</v>
      </c>
      <c r="E69" s="451">
        <v>132000000</v>
      </c>
    </row>
    <row r="70" spans="1:7" ht="15" customHeight="1">
      <c r="A70" s="14" t="s">
        <v>72</v>
      </c>
      <c r="B70" s="462">
        <v>330</v>
      </c>
      <c r="C70" s="448"/>
      <c r="D70" s="449">
        <v>848622150</v>
      </c>
      <c r="E70" s="449">
        <v>931950150</v>
      </c>
    </row>
    <row r="71" spans="1:7" ht="15" customHeight="1">
      <c r="A71" s="17" t="s">
        <v>73</v>
      </c>
      <c r="B71" s="463">
        <v>331</v>
      </c>
      <c r="C71" s="450"/>
      <c r="D71" s="451">
        <v>0</v>
      </c>
      <c r="E71" s="452">
        <v>0</v>
      </c>
    </row>
    <row r="72" spans="1:7" ht="15" customHeight="1">
      <c r="A72" s="17" t="s">
        <v>74</v>
      </c>
      <c r="B72" s="463">
        <v>332</v>
      </c>
      <c r="C72" s="450"/>
      <c r="D72" s="451">
        <v>0</v>
      </c>
      <c r="E72" s="452">
        <v>0</v>
      </c>
    </row>
    <row r="73" spans="1:7" ht="15" customHeight="1">
      <c r="A73" s="17" t="s">
        <v>75</v>
      </c>
      <c r="B73" s="463">
        <v>334</v>
      </c>
      <c r="C73" s="450"/>
      <c r="D73" s="451">
        <v>848622150</v>
      </c>
      <c r="E73" s="451">
        <v>931950150</v>
      </c>
      <c r="F73" s="22"/>
    </row>
    <row r="74" spans="1:7" ht="15" customHeight="1">
      <c r="A74" s="17" t="s">
        <v>76</v>
      </c>
      <c r="B74" s="463">
        <v>335</v>
      </c>
      <c r="C74" s="450"/>
      <c r="D74" s="451"/>
      <c r="E74" s="451"/>
      <c r="F74" s="22"/>
    </row>
    <row r="75" spans="1:7" ht="15" customHeight="1">
      <c r="A75" s="12" t="s">
        <v>77</v>
      </c>
      <c r="B75" s="461">
        <v>400</v>
      </c>
      <c r="C75" s="446"/>
      <c r="D75" s="447">
        <v>56678869520</v>
      </c>
      <c r="E75" s="447">
        <v>56631755335</v>
      </c>
      <c r="F75" s="22"/>
    </row>
    <row r="76" spans="1:7" ht="15" customHeight="1">
      <c r="A76" s="14" t="s">
        <v>78</v>
      </c>
      <c r="B76" s="462">
        <v>410</v>
      </c>
      <c r="C76" s="448" t="s">
        <v>79</v>
      </c>
      <c r="D76" s="449">
        <v>56678869520</v>
      </c>
      <c r="E76" s="449">
        <v>56631755335</v>
      </c>
      <c r="F76" s="22"/>
    </row>
    <row r="77" spans="1:7" ht="15" customHeight="1">
      <c r="A77" s="17" t="s">
        <v>80</v>
      </c>
      <c r="B77" s="463">
        <v>411</v>
      </c>
      <c r="C77" s="450"/>
      <c r="D77" s="451">
        <v>55000000000</v>
      </c>
      <c r="E77" s="451">
        <v>55000000000</v>
      </c>
    </row>
    <row r="78" spans="1:7" ht="15" customHeight="1">
      <c r="A78" s="17" t="s">
        <v>81</v>
      </c>
      <c r="B78" s="463">
        <v>420</v>
      </c>
      <c r="C78" s="450"/>
      <c r="D78" s="451">
        <v>1498869520</v>
      </c>
      <c r="E78" s="451">
        <v>1451755335</v>
      </c>
      <c r="F78" s="18"/>
      <c r="G78" s="18"/>
    </row>
    <row r="79" spans="1:7" ht="15" customHeight="1">
      <c r="A79" s="17" t="s">
        <v>82</v>
      </c>
      <c r="B79" s="463">
        <v>421</v>
      </c>
      <c r="C79" s="450"/>
      <c r="D79" s="456">
        <v>180000000</v>
      </c>
      <c r="E79" s="451">
        <v>180000000</v>
      </c>
      <c r="F79" s="18"/>
      <c r="G79" s="18"/>
    </row>
    <row r="80" spans="1:7" ht="15" customHeight="1">
      <c r="A80" s="14" t="s">
        <v>83</v>
      </c>
      <c r="B80" s="462">
        <v>430</v>
      </c>
      <c r="C80" s="448"/>
      <c r="D80" s="449">
        <v>0</v>
      </c>
      <c r="E80" s="449">
        <v>0</v>
      </c>
    </row>
    <row r="81" spans="1:7" ht="15" customHeight="1">
      <c r="A81" s="17" t="s">
        <v>84</v>
      </c>
      <c r="B81" s="463">
        <v>432</v>
      </c>
      <c r="C81" s="450"/>
      <c r="D81" s="451">
        <v>0</v>
      </c>
      <c r="E81" s="452">
        <v>0</v>
      </c>
    </row>
    <row r="82" spans="1:7" ht="15" customHeight="1">
      <c r="A82" s="17" t="s">
        <v>85</v>
      </c>
      <c r="B82" s="463">
        <v>433</v>
      </c>
      <c r="C82" s="448"/>
      <c r="D82" s="451">
        <v>0</v>
      </c>
      <c r="E82" s="452">
        <v>0</v>
      </c>
    </row>
    <row r="83" spans="1:7" ht="20.45" customHeight="1">
      <c r="A83" s="13" t="s">
        <v>86</v>
      </c>
      <c r="B83" s="461">
        <v>430</v>
      </c>
      <c r="C83" s="446"/>
      <c r="D83" s="447">
        <v>71754552924</v>
      </c>
      <c r="E83" s="447">
        <v>76602678285</v>
      </c>
      <c r="F83" s="19"/>
      <c r="G83" s="20"/>
    </row>
    <row r="84" spans="1:7" ht="13.9" customHeight="1">
      <c r="A84" s="23"/>
      <c r="B84" s="466"/>
      <c r="C84" s="24"/>
      <c r="D84" s="3"/>
      <c r="E84" s="3"/>
      <c r="F84" s="20"/>
    </row>
    <row r="85" spans="1:7" s="29" customFormat="1" ht="14.25">
      <c r="A85" s="25"/>
      <c r="B85" s="467"/>
      <c r="C85" s="27"/>
      <c r="D85" s="28" t="s">
        <v>87</v>
      </c>
      <c r="E85" s="24"/>
    </row>
    <row r="86" spans="1:7" s="29" customFormat="1" ht="14.25">
      <c r="A86" s="25"/>
      <c r="B86" s="467"/>
      <c r="C86" s="27"/>
      <c r="D86" s="24"/>
      <c r="E86" s="24"/>
    </row>
    <row r="87" spans="1:7" s="29" customFormat="1" ht="14.25">
      <c r="A87" s="24" t="s">
        <v>88</v>
      </c>
      <c r="B87" s="392" t="s">
        <v>89</v>
      </c>
      <c r="C87" s="392"/>
      <c r="D87" s="392" t="s">
        <v>90</v>
      </c>
      <c r="E87" s="392"/>
    </row>
    <row r="88" spans="1:7" s="29" customFormat="1" ht="14.25">
      <c r="A88" s="24"/>
      <c r="B88" s="466"/>
      <c r="C88" s="24"/>
      <c r="D88" s="24"/>
      <c r="E88" s="24"/>
    </row>
    <row r="89" spans="1:7" s="29" customFormat="1" ht="14.25">
      <c r="A89" s="24"/>
      <c r="B89" s="466"/>
      <c r="C89" s="24"/>
      <c r="D89" s="24"/>
      <c r="E89" s="24"/>
    </row>
    <row r="90" spans="1:7" s="29" customFormat="1" ht="14.25">
      <c r="A90" s="30"/>
      <c r="B90" s="468"/>
      <c r="C90" s="30"/>
      <c r="D90" s="445"/>
      <c r="E90" s="445"/>
    </row>
    <row r="91" spans="1:7" s="29" customFormat="1" ht="14.25">
      <c r="A91" s="26"/>
      <c r="B91" s="467"/>
      <c r="C91" s="26"/>
      <c r="D91" s="32"/>
      <c r="E91" s="32"/>
    </row>
    <row r="92" spans="1:7" s="29" customFormat="1" ht="14.25">
      <c r="A92" s="24" t="s">
        <v>91</v>
      </c>
      <c r="B92" s="392" t="s">
        <v>92</v>
      </c>
      <c r="C92" s="392"/>
      <c r="D92" s="392" t="s">
        <v>93</v>
      </c>
      <c r="E92" s="392"/>
    </row>
    <row r="93" spans="1:7" s="29" customFormat="1" ht="14.25">
      <c r="B93" s="469"/>
      <c r="C93" s="26"/>
      <c r="D93" s="32"/>
      <c r="E93" s="32"/>
    </row>
    <row r="94" spans="1:7" s="29" customFormat="1" ht="14.25">
      <c r="B94" s="469"/>
      <c r="C94" s="26"/>
      <c r="D94" s="32"/>
      <c r="E94" s="32"/>
    </row>
    <row r="95" spans="1:7" s="29" customFormat="1" ht="14.25">
      <c r="B95" s="469"/>
      <c r="C95" s="26"/>
      <c r="D95" s="32"/>
      <c r="E95" s="32"/>
    </row>
    <row r="96" spans="1:7" s="29" customFormat="1" ht="14.25">
      <c r="B96" s="469"/>
      <c r="C96" s="26"/>
      <c r="D96" s="32"/>
      <c r="E96" s="32"/>
    </row>
    <row r="97" spans="2:5" s="29" customFormat="1" ht="14.25">
      <c r="B97" s="469"/>
      <c r="D97" s="33"/>
      <c r="E97" s="33"/>
    </row>
    <row r="98" spans="2:5" s="29" customFormat="1" ht="14.25">
      <c r="B98" s="469"/>
      <c r="D98" s="33"/>
      <c r="E98" s="33"/>
    </row>
    <row r="99" spans="2:5" s="29" customFormat="1" ht="14.25">
      <c r="B99" s="469"/>
      <c r="D99" s="33"/>
      <c r="E99" s="33"/>
    </row>
    <row r="100" spans="2:5" s="29" customFormat="1" ht="14.25">
      <c r="B100" s="469"/>
      <c r="D100" s="33"/>
      <c r="E100" s="33"/>
    </row>
    <row r="101" spans="2:5" s="29" customFormat="1" ht="14.25">
      <c r="B101" s="469"/>
      <c r="D101" s="33"/>
      <c r="E101" s="33"/>
    </row>
    <row r="102" spans="2:5" s="29" customFormat="1" ht="14.25">
      <c r="B102" s="469"/>
      <c r="D102" s="33"/>
      <c r="E102" s="33"/>
    </row>
    <row r="103" spans="2:5" s="29" customFormat="1" ht="14.25">
      <c r="B103" s="469"/>
      <c r="D103" s="33"/>
      <c r="E103" s="33"/>
    </row>
    <row r="104" spans="2:5" s="29" customFormat="1" ht="14.25">
      <c r="B104" s="469"/>
      <c r="D104" s="33"/>
      <c r="E104" s="33"/>
    </row>
    <row r="105" spans="2:5" s="29" customFormat="1" ht="14.25">
      <c r="B105" s="469"/>
      <c r="D105" s="33"/>
      <c r="E105" s="33"/>
    </row>
    <row r="106" spans="2:5" s="29" customFormat="1" ht="14.25">
      <c r="B106" s="469"/>
      <c r="D106" s="33"/>
      <c r="E106" s="33"/>
    </row>
    <row r="107" spans="2:5" s="29" customFormat="1" ht="14.25">
      <c r="B107" s="469"/>
      <c r="D107" s="33"/>
      <c r="E107" s="33"/>
    </row>
    <row r="108" spans="2:5" s="29" customFormat="1" ht="14.25">
      <c r="B108" s="469"/>
      <c r="D108" s="33"/>
      <c r="E108" s="33"/>
    </row>
    <row r="109" spans="2:5" s="29" customFormat="1" ht="14.25">
      <c r="B109" s="469"/>
      <c r="D109" s="33"/>
      <c r="E109" s="33"/>
    </row>
    <row r="110" spans="2:5" s="29" customFormat="1" ht="14.25">
      <c r="B110" s="469"/>
      <c r="D110" s="33"/>
      <c r="E110" s="33"/>
    </row>
    <row r="111" spans="2:5" s="29" customFormat="1" ht="14.25">
      <c r="B111" s="469"/>
      <c r="D111" s="33"/>
      <c r="E111" s="33"/>
    </row>
    <row r="112" spans="2:5" s="29" customFormat="1" ht="14.25">
      <c r="B112" s="469"/>
      <c r="D112" s="33"/>
      <c r="E112" s="33"/>
    </row>
    <row r="113" spans="2:5" s="29" customFormat="1" ht="14.25">
      <c r="B113" s="469"/>
      <c r="D113" s="33"/>
      <c r="E113" s="33"/>
    </row>
    <row r="114" spans="2:5" s="29" customFormat="1" ht="14.25">
      <c r="B114" s="469"/>
      <c r="D114" s="33"/>
      <c r="E114" s="33"/>
    </row>
    <row r="115" spans="2:5" s="29" customFormat="1" ht="14.25">
      <c r="B115" s="469"/>
      <c r="D115" s="33"/>
      <c r="E115" s="33"/>
    </row>
    <row r="116" spans="2:5" s="29" customFormat="1" ht="14.25">
      <c r="B116" s="469"/>
      <c r="D116" s="33"/>
      <c r="E116" s="33"/>
    </row>
    <row r="117" spans="2:5" s="29" customFormat="1" ht="14.25">
      <c r="B117" s="469"/>
      <c r="D117" s="33"/>
      <c r="E117" s="33"/>
    </row>
    <row r="118" spans="2:5" s="29" customFormat="1" ht="14.25">
      <c r="B118" s="469"/>
      <c r="D118" s="33"/>
      <c r="E118" s="33"/>
    </row>
    <row r="119" spans="2:5" s="29" customFormat="1" ht="14.25">
      <c r="B119" s="469"/>
      <c r="D119" s="33"/>
      <c r="E119" s="33"/>
    </row>
    <row r="120" spans="2:5" s="29" customFormat="1" ht="14.25">
      <c r="B120" s="469"/>
      <c r="D120" s="33"/>
      <c r="E120" s="33"/>
    </row>
    <row r="121" spans="2:5" s="29" customFormat="1" ht="14.25">
      <c r="B121" s="469"/>
      <c r="D121" s="33"/>
      <c r="E121" s="33"/>
    </row>
    <row r="122" spans="2:5" s="29" customFormat="1" ht="14.25">
      <c r="B122" s="469"/>
      <c r="D122" s="33"/>
      <c r="E122" s="33"/>
    </row>
    <row r="123" spans="2:5" s="29" customFormat="1" ht="14.25">
      <c r="B123" s="469"/>
      <c r="D123" s="33"/>
      <c r="E123" s="33"/>
    </row>
    <row r="124" spans="2:5" s="29" customFormat="1" ht="14.25">
      <c r="B124" s="469"/>
      <c r="D124" s="33"/>
      <c r="E124" s="33"/>
    </row>
    <row r="125" spans="2:5" s="29" customFormat="1" ht="14.25">
      <c r="B125" s="469"/>
      <c r="D125" s="33"/>
      <c r="E125" s="33"/>
    </row>
    <row r="126" spans="2:5" s="29" customFormat="1" ht="14.25">
      <c r="B126" s="469"/>
      <c r="D126" s="33"/>
      <c r="E126" s="33"/>
    </row>
    <row r="127" spans="2:5" s="29" customFormat="1" ht="14.25">
      <c r="B127" s="469"/>
      <c r="D127" s="33"/>
      <c r="E127" s="33"/>
    </row>
    <row r="128" spans="2:5" s="29" customFormat="1" ht="14.25">
      <c r="B128" s="469"/>
      <c r="D128" s="33"/>
      <c r="E128" s="33"/>
    </row>
    <row r="129" spans="2:5" s="29" customFormat="1" ht="14.25">
      <c r="B129" s="469"/>
      <c r="D129" s="33"/>
      <c r="E129" s="33"/>
    </row>
    <row r="130" spans="2:5" s="29" customFormat="1" ht="14.25">
      <c r="B130" s="469"/>
      <c r="D130" s="33"/>
      <c r="E130" s="33"/>
    </row>
    <row r="131" spans="2:5" s="29" customFormat="1" ht="14.25">
      <c r="B131" s="469"/>
      <c r="D131" s="33"/>
      <c r="E131" s="33"/>
    </row>
    <row r="132" spans="2:5" s="29" customFormat="1" ht="14.25">
      <c r="B132" s="469"/>
      <c r="D132" s="33"/>
      <c r="E132" s="33"/>
    </row>
    <row r="133" spans="2:5" s="29" customFormat="1" ht="14.25">
      <c r="B133" s="469"/>
      <c r="D133" s="33"/>
      <c r="E133" s="33"/>
    </row>
    <row r="134" spans="2:5" s="29" customFormat="1" ht="14.25">
      <c r="B134" s="469"/>
      <c r="D134" s="33"/>
      <c r="E134" s="33"/>
    </row>
    <row r="135" spans="2:5" s="29" customFormat="1" ht="14.25">
      <c r="B135" s="469"/>
      <c r="D135" s="33"/>
      <c r="E135" s="33"/>
    </row>
    <row r="136" spans="2:5" s="29" customFormat="1" ht="14.25">
      <c r="B136" s="469"/>
      <c r="D136" s="33"/>
      <c r="E136" s="33"/>
    </row>
    <row r="137" spans="2:5" s="29" customFormat="1" ht="14.25">
      <c r="B137" s="469"/>
      <c r="D137" s="33"/>
      <c r="E137" s="33"/>
    </row>
    <row r="138" spans="2:5" s="29" customFormat="1" ht="14.25">
      <c r="B138" s="469"/>
      <c r="D138" s="33"/>
      <c r="E138" s="33"/>
    </row>
    <row r="139" spans="2:5" s="29" customFormat="1" ht="14.25">
      <c r="B139" s="469"/>
      <c r="D139" s="33"/>
      <c r="E139" s="33"/>
    </row>
    <row r="140" spans="2:5" s="29" customFormat="1" ht="14.25">
      <c r="B140" s="469"/>
      <c r="D140" s="33"/>
      <c r="E140" s="33"/>
    </row>
    <row r="141" spans="2:5" s="29" customFormat="1" ht="14.25">
      <c r="B141" s="469"/>
      <c r="D141" s="33"/>
      <c r="E141" s="33"/>
    </row>
    <row r="142" spans="2:5" s="29" customFormat="1" ht="14.25">
      <c r="B142" s="469"/>
      <c r="D142" s="33"/>
      <c r="E142" s="33"/>
    </row>
    <row r="143" spans="2:5" s="29" customFormat="1" ht="14.25">
      <c r="B143" s="469"/>
      <c r="D143" s="33"/>
      <c r="E143" s="33"/>
    </row>
    <row r="144" spans="2:5" s="29" customFormat="1" ht="14.25">
      <c r="B144" s="469"/>
      <c r="D144" s="33"/>
      <c r="E144" s="33"/>
    </row>
    <row r="145" spans="2:5" s="29" customFormat="1" ht="14.25">
      <c r="B145" s="469"/>
      <c r="D145" s="33"/>
      <c r="E145" s="33"/>
    </row>
    <row r="146" spans="2:5" s="29" customFormat="1" ht="14.25">
      <c r="B146" s="469"/>
      <c r="D146" s="33"/>
      <c r="E146" s="33"/>
    </row>
    <row r="147" spans="2:5" s="29" customFormat="1" ht="14.25">
      <c r="B147" s="469"/>
      <c r="D147" s="33"/>
      <c r="E147" s="33"/>
    </row>
    <row r="148" spans="2:5" s="29" customFormat="1" ht="14.25">
      <c r="B148" s="469"/>
      <c r="D148" s="33"/>
      <c r="E148" s="33"/>
    </row>
    <row r="149" spans="2:5" s="29" customFormat="1" ht="14.25">
      <c r="B149" s="469"/>
      <c r="D149" s="33"/>
      <c r="E149" s="33"/>
    </row>
    <row r="150" spans="2:5" s="29" customFormat="1" ht="14.25">
      <c r="B150" s="469"/>
      <c r="D150" s="33"/>
      <c r="E150" s="33"/>
    </row>
    <row r="151" spans="2:5" s="29" customFormat="1" ht="14.25">
      <c r="B151" s="469"/>
      <c r="D151" s="33"/>
      <c r="E151" s="33"/>
    </row>
    <row r="152" spans="2:5" s="29" customFormat="1" ht="14.25">
      <c r="B152" s="469"/>
      <c r="D152" s="33"/>
      <c r="E152" s="33"/>
    </row>
    <row r="153" spans="2:5" s="29" customFormat="1" ht="14.25">
      <c r="B153" s="469"/>
      <c r="D153" s="33"/>
      <c r="E153" s="33"/>
    </row>
    <row r="154" spans="2:5" s="29" customFormat="1" ht="14.25">
      <c r="B154" s="469"/>
      <c r="D154" s="33"/>
      <c r="E154" s="33"/>
    </row>
    <row r="155" spans="2:5" s="29" customFormat="1" ht="14.25">
      <c r="B155" s="469"/>
      <c r="D155" s="33"/>
      <c r="E155" s="33"/>
    </row>
  </sheetData>
  <mergeCells count="8">
    <mergeCell ref="B92:C92"/>
    <mergeCell ref="D92:E92"/>
    <mergeCell ref="A6:E6"/>
    <mergeCell ref="A8:E8"/>
    <mergeCell ref="A9:E9"/>
    <mergeCell ref="B87:C87"/>
    <mergeCell ref="D87:E87"/>
    <mergeCell ref="D90:E90"/>
  </mergeCells>
  <printOptions horizontalCentered="1"/>
  <pageMargins left="0.5" right="0" top="0.5" bottom="0.5" header="0.3" footer="0.3"/>
  <pageSetup paperSize="9" orientation="portrait" horizontalDpi="300" verticalDpi="300"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BCKQKD</vt:lpstr>
      <vt:lpstr>LCTT-PPGT</vt:lpstr>
      <vt:lpstr>TMBCTC</vt:lpstr>
      <vt:lpstr>BCD KETOAN</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lichld</cp:lastModifiedBy>
  <dcterms:created xsi:type="dcterms:W3CDTF">2013-07-24T09:27:00Z</dcterms:created>
  <dcterms:modified xsi:type="dcterms:W3CDTF">2013-07-29T02:25:31Z</dcterms:modified>
</cp:coreProperties>
</file>